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227"/>
  <workbookPr defaultThemeVersion="124226"/>
  <mc:AlternateContent xmlns:mc="http://schemas.openxmlformats.org/markup-compatibility/2006">
    <mc:Choice Requires="x15">
      <x15ac:absPath xmlns:x15ac="http://schemas.microsoft.com/office/spreadsheetml/2010/11/ac" url="Y:\HALDUSTALITUS\KINNISVARATIIM\Kristel\1 ÜÜRILEPINGUD\2023\SKA\Rüütli 25, Paide\"/>
    </mc:Choice>
  </mc:AlternateContent>
  <xr:revisionPtr revIDLastSave="0" documentId="13_ncr:1_{F71EDB20-04AB-427D-B3D8-F2D633ADACA6}" xr6:coauthVersionLast="47" xr6:coauthVersionMax="47" xr10:uidLastSave="{00000000-0000-0000-0000-000000000000}"/>
  <bookViews>
    <workbookView xWindow="-120" yWindow="-120" windowWidth="29040" windowHeight="17640" tabRatio="842" xr2:uid="{00000000-000D-0000-FFFF-FFFF00000000}"/>
  </bookViews>
  <sheets>
    <sheet name="Lisa 3" sheetId="4" r:id="rId1"/>
    <sheet name="Abitabel" sheetId="6" r:id="rId2"/>
    <sheet name="Annuiteetgraafik BIL_vähend" sheetId="9"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G27" i="4" l="1"/>
  <c r="G26" i="4"/>
  <c r="G25" i="4"/>
  <c r="G24" i="4"/>
  <c r="G22" i="4"/>
  <c r="H28" i="4"/>
  <c r="H27" i="4"/>
  <c r="H26" i="4"/>
  <c r="H25" i="4"/>
  <c r="H24" i="4"/>
  <c r="H22" i="4"/>
  <c r="J28" i="6"/>
  <c r="J27" i="6"/>
  <c r="J26" i="6"/>
  <c r="J25" i="6"/>
  <c r="I23" i="6"/>
  <c r="I29" i="6"/>
  <c r="H26" i="6"/>
  <c r="H25" i="6"/>
  <c r="H23" i="6"/>
  <c r="A17" i="9"/>
  <c r="A18" i="9" s="1"/>
  <c r="A19" i="9" s="1"/>
  <c r="A20" i="9" s="1"/>
  <c r="A21" i="9" s="1"/>
  <c r="A22" i="9" s="1"/>
  <c r="A23" i="9" s="1"/>
  <c r="A24" i="9" s="1"/>
  <c r="A25" i="9" s="1"/>
  <c r="A26" i="9" s="1"/>
  <c r="A27" i="9" s="1"/>
  <c r="A28" i="9" s="1"/>
  <c r="A29" i="9" s="1"/>
  <c r="A30" i="9" s="1"/>
  <c r="A31" i="9" s="1"/>
  <c r="D8" i="9"/>
  <c r="D9" i="9" s="1"/>
  <c r="M4" i="9"/>
  <c r="E10" i="9" s="1"/>
  <c r="F4" i="9"/>
  <c r="G28" i="4" l="1"/>
  <c r="J29" i="6"/>
  <c r="E12" i="9"/>
  <c r="E11" i="9"/>
  <c r="I19" i="6"/>
  <c r="I18" i="6"/>
  <c r="I17" i="6"/>
  <c r="J16" i="6"/>
  <c r="H28" i="6"/>
  <c r="H27" i="6"/>
  <c r="E28" i="6"/>
  <c r="E27" i="6"/>
  <c r="E26" i="6"/>
  <c r="E25" i="6"/>
  <c r="E23" i="6"/>
  <c r="H19" i="6"/>
  <c r="H18" i="6"/>
  <c r="F17" i="4" s="1"/>
  <c r="H17" i="6"/>
  <c r="F16" i="4" s="1"/>
  <c r="H16" i="6"/>
  <c r="H15" i="4"/>
  <c r="F15" i="4"/>
  <c r="F18" i="4"/>
  <c r="H18" i="4" s="1"/>
  <c r="G18" i="4" s="1"/>
  <c r="G18" i="6"/>
  <c r="G17" i="6"/>
  <c r="J19" i="6"/>
  <c r="G19" i="6"/>
  <c r="E19" i="6"/>
  <c r="E18" i="6"/>
  <c r="E17" i="6"/>
  <c r="F16" i="6"/>
  <c r="F17" i="9" l="1"/>
  <c r="E17" i="9"/>
  <c r="D17" i="9"/>
  <c r="C17" i="9"/>
  <c r="F27" i="4"/>
  <c r="E27" i="4" s="1"/>
  <c r="F26" i="4"/>
  <c r="E26" i="4" s="1"/>
  <c r="F25" i="4"/>
  <c r="E25" i="4" s="1"/>
  <c r="G29" i="6"/>
  <c r="F24" i="4"/>
  <c r="E24" i="4" s="1"/>
  <c r="F22" i="4"/>
  <c r="E18" i="4"/>
  <c r="E17" i="4"/>
  <c r="H17" i="4"/>
  <c r="G17" i="4" s="1"/>
  <c r="J18" i="6"/>
  <c r="E16" i="4"/>
  <c r="H16" i="4"/>
  <c r="G16" i="4" s="1"/>
  <c r="E29" i="6"/>
  <c r="F29" i="6"/>
  <c r="F18" i="9" l="1"/>
  <c r="H14" i="4"/>
  <c r="G14" i="4" s="1"/>
  <c r="G19" i="4" s="1"/>
  <c r="G30" i="4" s="1"/>
  <c r="G31" i="4" s="1"/>
  <c r="H15" i="6"/>
  <c r="G15" i="6" s="1"/>
  <c r="F14" i="4"/>
  <c r="J15" i="6"/>
  <c r="I15" i="6" s="1"/>
  <c r="G17" i="9"/>
  <c r="C18" i="9" s="1"/>
  <c r="F19" i="9"/>
  <c r="H29" i="6"/>
  <c r="F28" i="4"/>
  <c r="E22" i="4"/>
  <c r="E28" i="4" s="1"/>
  <c r="E14" i="4" l="1"/>
  <c r="E19" i="4" s="1"/>
  <c r="F19" i="4"/>
  <c r="F30" i="4" s="1"/>
  <c r="H19" i="4"/>
  <c r="H30" i="4" s="1"/>
  <c r="H31" i="4" s="1"/>
  <c r="H32" i="4" s="1"/>
  <c r="H34" i="4" s="1"/>
  <c r="E30" i="4"/>
  <c r="E31" i="4" s="1"/>
  <c r="E32" i="4" s="1"/>
  <c r="F20" i="9"/>
  <c r="D18" i="9"/>
  <c r="E18" i="9" s="1"/>
  <c r="G18" i="9" s="1"/>
  <c r="C19" i="9" s="1"/>
  <c r="G32" i="4"/>
  <c r="F33" i="4" l="1"/>
  <c r="F31" i="4"/>
  <c r="F32" i="4" s="1"/>
  <c r="F34" i="4" s="1"/>
  <c r="H33" i="4"/>
  <c r="D19" i="9"/>
  <c r="E19" i="9" s="1"/>
  <c r="G19" i="9" s="1"/>
  <c r="C20" i="9" s="1"/>
  <c r="F21" i="9"/>
  <c r="D20" i="9" l="1"/>
  <c r="E20" i="9" s="1"/>
  <c r="G20" i="9" s="1"/>
  <c r="C21" i="9" s="1"/>
  <c r="F22" i="9"/>
  <c r="D21" i="9" l="1"/>
  <c r="E21" i="9" s="1"/>
  <c r="G21" i="9" s="1"/>
  <c r="C22" i="9" s="1"/>
  <c r="F23" i="9"/>
  <c r="D22" i="9" l="1"/>
  <c r="E22" i="9" s="1"/>
  <c r="G22" i="9" s="1"/>
  <c r="C23" i="9" s="1"/>
  <c r="F24" i="9"/>
  <c r="D23" i="9" l="1"/>
  <c r="E23" i="9" s="1"/>
  <c r="G23" i="9" s="1"/>
  <c r="C24" i="9" s="1"/>
  <c r="F25" i="9"/>
  <c r="F20" i="6"/>
  <c r="F31" i="6" s="1"/>
  <c r="E15" i="6"/>
  <c r="E20" i="6" s="1"/>
  <c r="E31" i="6" s="1"/>
  <c r="E32" i="6" s="1"/>
  <c r="E33" i="6" s="1"/>
  <c r="D24" i="9" l="1"/>
  <c r="E24" i="9" s="1"/>
  <c r="G24" i="9" s="1"/>
  <c r="C25" i="9" s="1"/>
  <c r="F26" i="9"/>
  <c r="F32" i="6"/>
  <c r="F33" i="6" s="1"/>
  <c r="F35" i="6" s="1"/>
  <c r="F34" i="6"/>
  <c r="D25" i="9" l="1"/>
  <c r="E25" i="9" s="1"/>
  <c r="G25" i="9" s="1"/>
  <c r="C26" i="9" s="1"/>
  <c r="F27" i="9"/>
  <c r="D26" i="9" l="1"/>
  <c r="E26" i="9" s="1"/>
  <c r="G26" i="9" s="1"/>
  <c r="C27" i="9" s="1"/>
  <c r="F28" i="9"/>
  <c r="D27" i="9" l="1"/>
  <c r="E27" i="9" s="1"/>
  <c r="G27" i="9" s="1"/>
  <c r="C28" i="9" s="1"/>
  <c r="F29" i="9"/>
  <c r="D28" i="9" l="1"/>
  <c r="E28" i="9" s="1"/>
  <c r="G28" i="9" s="1"/>
  <c r="C29" i="9" s="1"/>
  <c r="F30" i="9"/>
  <c r="D29" i="9" l="1"/>
  <c r="E29" i="9" s="1"/>
  <c r="G29" i="9" s="1"/>
  <c r="C30" i="9" s="1"/>
  <c r="F31" i="9"/>
  <c r="D30" i="9" l="1"/>
  <c r="E30" i="9" s="1"/>
  <c r="G30" i="9" s="1"/>
  <c r="C31" i="9" s="1"/>
  <c r="D31" i="9" l="1"/>
  <c r="E31" i="9" s="1"/>
  <c r="G31" i="9" s="1"/>
  <c r="H20" i="6" l="1"/>
  <c r="H31" i="6" s="1"/>
  <c r="G20" i="6"/>
  <c r="G31" i="6" s="1"/>
  <c r="G32" i="6" s="1"/>
  <c r="G33" i="6" s="1"/>
  <c r="H34" i="6" l="1"/>
  <c r="H32" i="6"/>
  <c r="H33" i="6" s="1"/>
  <c r="H35" i="6" s="1"/>
  <c r="J17" i="6"/>
  <c r="J20" i="6" l="1"/>
  <c r="J31" i="6" s="1"/>
  <c r="I20" i="6"/>
  <c r="I31" i="6" s="1"/>
  <c r="I32" i="6" s="1"/>
  <c r="I33" i="6" s="1"/>
  <c r="J32" i="6" l="1"/>
  <c r="J33" i="6" s="1"/>
  <c r="J35" i="6" s="1"/>
  <c r="J34" i="6"/>
</calcChain>
</file>

<file path=xl/sharedStrings.xml><?xml version="1.0" encoding="utf-8"?>
<sst xmlns="http://schemas.openxmlformats.org/spreadsheetml/2006/main" count="156" uniqueCount="74">
  <si>
    <t>Tehnohooldus</t>
  </si>
  <si>
    <t>Omanikukohustused</t>
  </si>
  <si>
    <t>Elektrienergia</t>
  </si>
  <si>
    <t>Küte (soojusenergia)</t>
  </si>
  <si>
    <t>Vesi ja kanalisatsioon</t>
  </si>
  <si>
    <t>Üürileandja:</t>
  </si>
  <si>
    <t>(allkirjastatud digitaalselt)</t>
  </si>
  <si>
    <t>Üürnik:</t>
  </si>
  <si>
    <t>summa kuus</t>
  </si>
  <si>
    <t>Käibemaks</t>
  </si>
  <si>
    <t>Üürnik</t>
  </si>
  <si>
    <t>Üüripinna aadress</t>
  </si>
  <si>
    <t>Märkused</t>
  </si>
  <si>
    <t>ÜÜR KOKKU</t>
  </si>
  <si>
    <t>Kinnisvara haldamine (haldusteenus)</t>
  </si>
  <si>
    <t>Territoorium</t>
  </si>
  <si>
    <t>KÕRVALTEENUSTE TASUD KOKKU</t>
  </si>
  <si>
    <t>ÜÜR JA KÕRVALTEENUSTE TASUD KOOS KÄIBEMAKSUGA (kuus)</t>
  </si>
  <si>
    <t xml:space="preserve">Üüriteenused ja üür  </t>
  </si>
  <si>
    <t>Kõrvalteenused ja kõrvalteenuste tasud</t>
  </si>
  <si>
    <t>Üür ja kõrvalteenuste tasud kokku ilma käibemaksuta (kuus)</t>
  </si>
  <si>
    <t>kuud</t>
  </si>
  <si>
    <t>Üüripind (hooned)</t>
  </si>
  <si>
    <t xml:space="preserve">Muutmise alus </t>
  </si>
  <si>
    <t>Tarbimisteenused</t>
  </si>
  <si>
    <t>ÜÜR JA KÕRVALTEENUSTE TASUD KÄIBEMAKSUTA (perioodil)</t>
  </si>
  <si>
    <t>ÜÜR JA KÕRVALTEENUSTE TASUD KOOS KÄIBEMAKSUGA (perioodil)</t>
  </si>
  <si>
    <r>
      <t>m</t>
    </r>
    <r>
      <rPr>
        <b/>
        <vertAlign val="superscript"/>
        <sz val="11"/>
        <color indexed="8"/>
        <rFont val="Times New Roman"/>
        <family val="1"/>
      </rPr>
      <t>2</t>
    </r>
  </si>
  <si>
    <r>
      <t>EUR/m</t>
    </r>
    <r>
      <rPr>
        <b/>
        <vertAlign val="superscript"/>
        <sz val="11"/>
        <color indexed="8"/>
        <rFont val="Times New Roman"/>
        <family val="1"/>
      </rPr>
      <t>2</t>
    </r>
  </si>
  <si>
    <t>Tugiteenused (710-720, 740)</t>
  </si>
  <si>
    <t>Maksete algus</t>
  </si>
  <si>
    <t>Maksete arv</t>
  </si>
  <si>
    <t>Kinnistu jääkmaksumus</t>
  </si>
  <si>
    <t>EUR (km-ta)</t>
  </si>
  <si>
    <t>Üürniku osakaal</t>
  </si>
  <si>
    <t>Kapitali algväärtus</t>
  </si>
  <si>
    <t>Kapitali lõppväärtus</t>
  </si>
  <si>
    <t>Kuupäev</t>
  </si>
  <si>
    <t>Jrk nr</t>
  </si>
  <si>
    <t>Algjääk</t>
  </si>
  <si>
    <t>Intress</t>
  </si>
  <si>
    <t>Põhiosa</t>
  </si>
  <si>
    <t>Kap.komponent</t>
  </si>
  <si>
    <t>Lõppjääk</t>
  </si>
  <si>
    <t>Üüripind</t>
  </si>
  <si>
    <t>Kokku:</t>
  </si>
  <si>
    <t>Remonttööd</t>
  </si>
  <si>
    <t>Kapitalikomponent (bilansiline)</t>
  </si>
  <si>
    <t xml:space="preserve">*indekseeritakse vastavalt eritingimuste punktile 6.6 ning tüüptingimuste punktidele 3.14 ja 3.16: Uus üüri summa kuus saadakse nii, et olemasolev üüri summa kuus korrutatakse läbi 31.12 seisuga lõppeva aastase perioodi kohta avaldatud THI protsentuaalse muutusega või kui 31.12 THI aastane muutus on suurem kui 3% (nt 3,2%), siis korrutatakse läbi indekseerimise piirmääraga 3%.  
Indekseerimise arvutuse näide uue üüri summa leidmiseks: olemasolev üür kuus 150 eurot, 31.12 THI aastane muutus 3,2% (piirmäär 3%). Olemasolev üüri summa 150 eurot * 3% = uus üüri summa kuus 154,5 eurot. </t>
  </si>
  <si>
    <t>Teenuse hinna muutus</t>
  </si>
  <si>
    <t>Teenuse hinna, tarbimise muutus</t>
  </si>
  <si>
    <t>Heakord (310-360)</t>
  </si>
  <si>
    <t xml:space="preserve">Kapitalikomponendi annuiteetmaksegraafik - </t>
  </si>
  <si>
    <t>Ei indekseerita</t>
  </si>
  <si>
    <t>Lisa 3</t>
  </si>
  <si>
    <t>Sotsiaalkindlustusamet</t>
  </si>
  <si>
    <t>Järva maakond, Paide linn, Rüütli tn 25</t>
  </si>
  <si>
    <t>Kõrvalteenuste eest tasumine tegelike kulude alusel, esitatud kulude prognoos</t>
  </si>
  <si>
    <t xml:space="preserve"> Indekseerimine* alates 01.01.2022.a, 31.dets THI, max 3% aastas</t>
  </si>
  <si>
    <t xml:space="preserve">üürilepingule nr KPJ-4/2020-312 </t>
  </si>
  <si>
    <t>Kapitali tulumäär 2020 II pa</t>
  </si>
  <si>
    <t>01.01.2023- 31.03.2023</t>
  </si>
  <si>
    <t>01.04.2023 - 31.12.2023</t>
  </si>
  <si>
    <t>01.01.2024 - 30.06.2024</t>
  </si>
  <si>
    <t>Üür ja kõrvalteenuste tasu 01.04.2023 - 30.06.2024</t>
  </si>
  <si>
    <t>9 kuud</t>
  </si>
  <si>
    <t>6 kuud</t>
  </si>
  <si>
    <t>olemasolev pind</t>
  </si>
  <si>
    <t>vähendatud pind</t>
  </si>
  <si>
    <t>3 kuud</t>
  </si>
  <si>
    <r>
      <t>EUR/m</t>
    </r>
    <r>
      <rPr>
        <b/>
        <vertAlign val="superscript"/>
        <sz val="11"/>
        <color theme="0" tint="-0.499984740745262"/>
        <rFont val="Times New Roman"/>
        <family val="1"/>
      </rPr>
      <t>2</t>
    </r>
  </si>
  <si>
    <t>Üürnik 1</t>
  </si>
  <si>
    <t>Lisa 2</t>
  </si>
  <si>
    <t>üürilepingu nr KPJ-4/2020-312 muudatusele nr 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</si>
</sst>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0.0"/>
    <numFmt numFmtId="165" formatCode="0.0"/>
    <numFmt numFmtId="166" formatCode="0.000%"/>
    <numFmt numFmtId="167" formatCode="d&quot;.&quot;mm&quot;.&quot;yyyy"/>
    <numFmt numFmtId="168" formatCode="#,##0.00&quot; &quot;;[Red]&quot;-&quot;#,##0.00&quot; &quot;"/>
    <numFmt numFmtId="169" formatCode="0.0%"/>
  </numFmts>
  <fonts count="30" x14ac:knownFonts="1">
    <font>
      <sz val="11"/>
      <color theme="1"/>
      <name val="Calibri"/>
      <family val="2"/>
      <charset val="186"/>
      <scheme val="minor"/>
    </font>
    <font>
      <sz val="11"/>
      <color indexed="8"/>
      <name val="Times New Roman"/>
      <family val="1"/>
    </font>
    <font>
      <b/>
      <sz val="11"/>
      <name val="Times New Roman"/>
      <family val="1"/>
    </font>
    <font>
      <b/>
      <vertAlign val="superscript"/>
      <sz val="11"/>
      <color indexed="8"/>
      <name val="Times New Roman"/>
      <family val="1"/>
    </font>
    <font>
      <sz val="11"/>
      <name val="Calibri"/>
      <family val="2"/>
    </font>
    <font>
      <sz val="11"/>
      <color theme="1"/>
      <name val="Calibri"/>
      <family val="2"/>
      <charset val="186"/>
      <scheme val="minor"/>
    </font>
    <font>
      <sz val="11"/>
      <color rgb="FF000000"/>
      <name val="Calibri"/>
      <family val="2"/>
    </font>
    <font>
      <b/>
      <sz val="11"/>
      <color theme="1"/>
      <name val="Calibri"/>
      <family val="2"/>
      <charset val="186"/>
      <scheme val="minor"/>
    </font>
    <font>
      <sz val="11"/>
      <color theme="1"/>
      <name val="Times New Roman"/>
      <family val="1"/>
    </font>
    <font>
      <sz val="12"/>
      <color theme="1"/>
      <name val="Times New Roman"/>
      <family val="1"/>
    </font>
    <font>
      <b/>
      <sz val="11"/>
      <color theme="1"/>
      <name val="Times New Roman"/>
      <family val="1"/>
    </font>
    <font>
      <b/>
      <sz val="11"/>
      <color rgb="FFFF0000"/>
      <name val="Times New Roman"/>
      <family val="1"/>
    </font>
    <font>
      <i/>
      <sz val="11"/>
      <color theme="1"/>
      <name val="Times New Roman"/>
      <family val="1"/>
    </font>
    <font>
      <sz val="10"/>
      <color theme="1"/>
      <name val="Times New Roman"/>
      <family val="1"/>
    </font>
    <font>
      <b/>
      <i/>
      <sz val="11"/>
      <color rgb="FF000000"/>
      <name val="Calibri"/>
      <family val="2"/>
    </font>
    <font>
      <i/>
      <sz val="9"/>
      <color rgb="FF000000"/>
      <name val="Calibri"/>
      <family val="2"/>
    </font>
    <font>
      <sz val="11"/>
      <color theme="1"/>
      <name val="Calibri"/>
      <family val="2"/>
      <scheme val="minor"/>
    </font>
    <font>
      <i/>
      <sz val="12"/>
      <color theme="1"/>
      <name val="Times New Roman"/>
      <family val="1"/>
      <charset val="186"/>
    </font>
    <font>
      <sz val="11"/>
      <color theme="0" tint="-0.499984740745262"/>
      <name val="Times New Roman"/>
      <family val="1"/>
    </font>
    <font>
      <b/>
      <sz val="11"/>
      <color theme="0" tint="-0.499984740745262"/>
      <name val="Times New Roman"/>
      <family val="1"/>
    </font>
    <font>
      <b/>
      <sz val="14"/>
      <color theme="1"/>
      <name val="Times New Roman"/>
      <family val="1"/>
      <charset val="186"/>
    </font>
    <font>
      <i/>
      <sz val="10"/>
      <color theme="1"/>
      <name val="Times New Roman"/>
      <family val="1"/>
      <charset val="186"/>
    </font>
    <font>
      <b/>
      <sz val="11"/>
      <color theme="1"/>
      <name val="Times New Roman"/>
      <family val="1"/>
      <charset val="186"/>
    </font>
    <font>
      <sz val="11"/>
      <name val="Times New Roman"/>
      <family val="1"/>
    </font>
    <font>
      <b/>
      <sz val="11"/>
      <name val="Calibri"/>
      <family val="2"/>
    </font>
    <font>
      <b/>
      <sz val="14"/>
      <name val="Calibri"/>
      <family val="2"/>
    </font>
    <font>
      <sz val="11"/>
      <name val="Calibri"/>
      <family val="2"/>
      <scheme val="minor"/>
    </font>
    <font>
      <sz val="11"/>
      <color theme="1"/>
      <name val="Times New Roman"/>
      <family val="1"/>
      <charset val="186"/>
    </font>
    <font>
      <i/>
      <sz val="11"/>
      <name val="Times New Roman"/>
      <family val="1"/>
      <charset val="186"/>
    </font>
    <font>
      <b/>
      <vertAlign val="superscript"/>
      <sz val="11"/>
      <color theme="0" tint="-0.499984740745262"/>
      <name val="Times New Roman"/>
      <family val="1"/>
    </font>
  </fonts>
  <fills count="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0"/>
        <bgColor rgb="FFFFFFFF"/>
      </patternFill>
    </fill>
    <fill>
      <patternFill patternType="solid">
        <fgColor theme="0"/>
        <bgColor rgb="FFF2F2F2"/>
      </patternFill>
    </fill>
    <fill>
      <patternFill patternType="solid">
        <fgColor theme="7" tint="0.79998168889431442"/>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right/>
      <top/>
      <bottom style="medium">
        <color rgb="FF000000"/>
      </bottom>
      <diagonal/>
    </border>
    <border>
      <left/>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diagonal/>
    </border>
    <border>
      <left/>
      <right style="medium">
        <color indexed="64"/>
      </right>
      <top/>
      <bottom style="thin">
        <color indexed="64"/>
      </bottom>
      <diagonal/>
    </border>
  </borders>
  <cellStyleXfs count="3">
    <xf numFmtId="0" fontId="0" fillId="0" borderId="0"/>
    <xf numFmtId="0" fontId="6" fillId="0" borderId="0"/>
    <xf numFmtId="9" fontId="5" fillId="0" borderId="0" applyFont="0" applyFill="0" applyBorder="0" applyAlignment="0" applyProtection="0"/>
  </cellStyleXfs>
  <cellXfs count="203">
    <xf numFmtId="0" fontId="0" fillId="0" borderId="0" xfId="0"/>
    <xf numFmtId="0" fontId="8" fillId="0" borderId="0" xfId="0" applyFont="1"/>
    <xf numFmtId="0" fontId="9" fillId="0" borderId="0" xfId="0" applyFont="1"/>
    <xf numFmtId="0" fontId="8" fillId="0" borderId="0" xfId="0" applyFont="1" applyAlignment="1">
      <alignment horizontal="right"/>
    </xf>
    <xf numFmtId="0" fontId="2" fillId="0" borderId="1" xfId="0" applyFont="1" applyBorder="1"/>
    <xf numFmtId="0" fontId="10" fillId="0" borderId="1" xfId="0" applyFont="1" applyBorder="1" applyAlignment="1">
      <alignment horizontal="right"/>
    </xf>
    <xf numFmtId="164" fontId="2" fillId="0" borderId="1" xfId="0" applyNumberFormat="1" applyFont="1" applyBorder="1" applyAlignment="1">
      <alignment horizontal="right"/>
    </xf>
    <xf numFmtId="0" fontId="10" fillId="0" borderId="1" xfId="0" applyFont="1" applyBorder="1"/>
    <xf numFmtId="0" fontId="10" fillId="0" borderId="0" xfId="0" applyFont="1"/>
    <xf numFmtId="0" fontId="10" fillId="2" borderId="2" xfId="0" applyFont="1" applyFill="1" applyBorder="1" applyAlignment="1">
      <alignment horizontal="left"/>
    </xf>
    <xf numFmtId="0" fontId="10" fillId="2" borderId="3" xfId="0" applyFont="1" applyFill="1" applyBorder="1" applyAlignment="1">
      <alignment horizontal="center"/>
    </xf>
    <xf numFmtId="0" fontId="10" fillId="2" borderId="4" xfId="0" applyFont="1" applyFill="1" applyBorder="1" applyAlignment="1">
      <alignment horizontal="center"/>
    </xf>
    <xf numFmtId="0" fontId="8" fillId="0" borderId="1" xfId="0" applyFont="1" applyBorder="1"/>
    <xf numFmtId="0" fontId="8" fillId="0" borderId="6" xfId="0" applyFont="1" applyBorder="1" applyAlignment="1">
      <alignment horizontal="center"/>
    </xf>
    <xf numFmtId="0" fontId="10" fillId="2" borderId="7" xfId="0" applyFont="1" applyFill="1" applyBorder="1" applyAlignment="1">
      <alignment horizontal="center"/>
    </xf>
    <xf numFmtId="0" fontId="10" fillId="2" borderId="8" xfId="0" applyFont="1" applyFill="1" applyBorder="1"/>
    <xf numFmtId="0" fontId="8" fillId="2" borderId="5" xfId="0" applyFont="1" applyFill="1" applyBorder="1"/>
    <xf numFmtId="0" fontId="10" fillId="3" borderId="9" xfId="0" applyFont="1" applyFill="1" applyBorder="1" applyAlignment="1">
      <alignment horizontal="center"/>
    </xf>
    <xf numFmtId="0" fontId="10" fillId="3" borderId="0" xfId="0" applyFont="1" applyFill="1"/>
    <xf numFmtId="0" fontId="8" fillId="3" borderId="10" xfId="0" applyFont="1" applyFill="1" applyBorder="1"/>
    <xf numFmtId="0" fontId="10" fillId="2" borderId="7" xfId="0" applyFont="1" applyFill="1" applyBorder="1" applyAlignment="1">
      <alignment horizontal="left"/>
    </xf>
    <xf numFmtId="4" fontId="10" fillId="2" borderId="6" xfId="0" applyNumberFormat="1" applyFont="1" applyFill="1" applyBorder="1" applyAlignment="1">
      <alignment horizontal="center"/>
    </xf>
    <xf numFmtId="0" fontId="10" fillId="2" borderId="5" xfId="0" applyFont="1" applyFill="1" applyBorder="1" applyAlignment="1">
      <alignment horizontal="center"/>
    </xf>
    <xf numFmtId="0" fontId="10" fillId="4" borderId="11" xfId="0" applyFont="1" applyFill="1" applyBorder="1" applyAlignment="1">
      <alignment horizontal="left"/>
    </xf>
    <xf numFmtId="0" fontId="10" fillId="4" borderId="12" xfId="0" applyFont="1" applyFill="1" applyBorder="1"/>
    <xf numFmtId="0" fontId="8" fillId="4" borderId="13" xfId="0" applyFont="1" applyFill="1" applyBorder="1"/>
    <xf numFmtId="0" fontId="10" fillId="0" borderId="0" xfId="0" applyFont="1" applyAlignment="1">
      <alignment horizontal="left"/>
    </xf>
    <xf numFmtId="4" fontId="10" fillId="0" borderId="9" xfId="0" applyNumberFormat="1" applyFont="1" applyBorder="1" applyAlignment="1">
      <alignment horizontal="right"/>
    </xf>
    <xf numFmtId="4" fontId="10" fillId="0" borderId="10" xfId="0" applyNumberFormat="1" applyFont="1" applyBorder="1" applyAlignment="1">
      <alignment horizontal="right"/>
    </xf>
    <xf numFmtId="4" fontId="10" fillId="0" borderId="0" xfId="0" applyNumberFormat="1" applyFont="1" applyAlignment="1">
      <alignment horizontal="right"/>
    </xf>
    <xf numFmtId="9" fontId="2" fillId="0" borderId="0" xfId="0" applyNumberFormat="1" applyFont="1" applyAlignment="1">
      <alignment horizontal="left"/>
    </xf>
    <xf numFmtId="3" fontId="10" fillId="0" borderId="0" xfId="0" applyNumberFormat="1" applyFont="1" applyAlignment="1">
      <alignment horizontal="right"/>
    </xf>
    <xf numFmtId="4" fontId="10" fillId="0" borderId="0" xfId="0" applyNumberFormat="1" applyFont="1" applyAlignment="1">
      <alignment horizontal="left"/>
    </xf>
    <xf numFmtId="4" fontId="2" fillId="0" borderId="15" xfId="0" applyNumberFormat="1" applyFont="1" applyBorder="1"/>
    <xf numFmtId="3" fontId="2" fillId="0" borderId="0" xfId="0" applyNumberFormat="1" applyFont="1"/>
    <xf numFmtId="4" fontId="2" fillId="0" borderId="0" xfId="0" applyNumberFormat="1" applyFont="1"/>
    <xf numFmtId="0" fontId="8" fillId="0" borderId="16" xfId="0" applyFont="1" applyBorder="1"/>
    <xf numFmtId="0" fontId="10" fillId="2" borderId="17" xfId="0" applyFont="1" applyFill="1" applyBorder="1" applyAlignment="1">
      <alignment horizontal="center" wrapText="1"/>
    </xf>
    <xf numFmtId="4" fontId="10" fillId="2" borderId="18" xfId="0" applyNumberFormat="1" applyFont="1" applyFill="1" applyBorder="1" applyAlignment="1">
      <alignment horizontal="right"/>
    </xf>
    <xf numFmtId="4" fontId="10" fillId="4" borderId="19" xfId="0" applyNumberFormat="1" applyFont="1" applyFill="1" applyBorder="1" applyAlignment="1">
      <alignment horizontal="right"/>
    </xf>
    <xf numFmtId="0" fontId="10" fillId="2" borderId="20" xfId="0" applyFont="1" applyFill="1" applyBorder="1" applyAlignment="1">
      <alignment horizontal="center"/>
    </xf>
    <xf numFmtId="4" fontId="10" fillId="2" borderId="5" xfId="0" applyNumberFormat="1" applyFont="1" applyFill="1" applyBorder="1" applyAlignment="1">
      <alignment horizontal="right"/>
    </xf>
    <xf numFmtId="0" fontId="8" fillId="0" borderId="7" xfId="0" applyFont="1" applyBorder="1" applyAlignment="1">
      <alignment horizontal="center"/>
    </xf>
    <xf numFmtId="0" fontId="10" fillId="2" borderId="22" xfId="0" applyFont="1" applyFill="1" applyBorder="1"/>
    <xf numFmtId="0" fontId="8" fillId="0" borderId="23" xfId="0" applyFont="1" applyBorder="1"/>
    <xf numFmtId="0" fontId="8" fillId="0" borderId="24" xfId="0" applyFont="1" applyBorder="1"/>
    <xf numFmtId="0" fontId="10" fillId="2" borderId="25" xfId="0" applyFont="1" applyFill="1" applyBorder="1" applyAlignment="1">
      <alignment horizontal="center"/>
    </xf>
    <xf numFmtId="4" fontId="10" fillId="3" borderId="5" xfId="0" applyNumberFormat="1" applyFont="1" applyFill="1" applyBorder="1" applyAlignment="1">
      <alignment horizontal="right"/>
    </xf>
    <xf numFmtId="0" fontId="10" fillId="2" borderId="26" xfId="0" applyFont="1" applyFill="1" applyBorder="1" applyAlignment="1">
      <alignment horizontal="center" wrapText="1"/>
    </xf>
    <xf numFmtId="0" fontId="12" fillId="0" borderId="0" xfId="0" applyFont="1"/>
    <xf numFmtId="4" fontId="10" fillId="3" borderId="18" xfId="0" applyNumberFormat="1" applyFont="1" applyFill="1" applyBorder="1" applyAlignment="1">
      <alignment horizontal="right"/>
    </xf>
    <xf numFmtId="0" fontId="10" fillId="0" borderId="0" xfId="0" applyFont="1" applyAlignment="1">
      <alignment horizontal="left" wrapText="1"/>
    </xf>
    <xf numFmtId="0" fontId="9" fillId="0" borderId="0" xfId="0" applyFont="1" applyAlignment="1">
      <alignment horizontal="left" wrapText="1"/>
    </xf>
    <xf numFmtId="9" fontId="8" fillId="0" borderId="0" xfId="2" applyFont="1"/>
    <xf numFmtId="1" fontId="8" fillId="0" borderId="0" xfId="0" applyNumberFormat="1" applyFont="1"/>
    <xf numFmtId="0" fontId="13" fillId="0" borderId="0" xfId="0" applyFont="1" applyAlignment="1">
      <alignment vertical="center"/>
    </xf>
    <xf numFmtId="0" fontId="8" fillId="0" borderId="0" xfId="0" applyFont="1" applyAlignment="1">
      <alignment horizontal="center"/>
    </xf>
    <xf numFmtId="165" fontId="8" fillId="0" borderId="0" xfId="0" applyNumberFormat="1" applyFont="1"/>
    <xf numFmtId="165" fontId="10" fillId="0" borderId="0" xfId="0" applyNumberFormat="1" applyFont="1"/>
    <xf numFmtId="0" fontId="11" fillId="0" borderId="0" xfId="0" applyFont="1" applyAlignment="1">
      <alignment horizontal="right"/>
    </xf>
    <xf numFmtId="0" fontId="11" fillId="0" borderId="0" xfId="0" applyFont="1"/>
    <xf numFmtId="0" fontId="8" fillId="3" borderId="16" xfId="0" applyFont="1" applyFill="1" applyBorder="1"/>
    <xf numFmtId="0" fontId="8" fillId="3" borderId="8" xfId="0" applyFont="1" applyFill="1" applyBorder="1"/>
    <xf numFmtId="3" fontId="8" fillId="0" borderId="0" xfId="0" applyNumberFormat="1" applyFont="1"/>
    <xf numFmtId="2" fontId="8" fillId="0" borderId="0" xfId="0" applyNumberFormat="1" applyFont="1"/>
    <xf numFmtId="0" fontId="4" fillId="5" borderId="0" xfId="1" applyFont="1" applyFill="1"/>
    <xf numFmtId="0" fontId="4" fillId="5" borderId="0" xfId="1" applyFont="1" applyFill="1" applyAlignment="1">
      <alignment horizontal="right"/>
    </xf>
    <xf numFmtId="4" fontId="6" fillId="5" borderId="0" xfId="1" applyNumberFormat="1" applyFill="1"/>
    <xf numFmtId="0" fontId="0" fillId="3" borderId="0" xfId="0" applyFill="1"/>
    <xf numFmtId="0" fontId="14" fillId="5" borderId="38" xfId="1" applyFont="1" applyFill="1" applyBorder="1" applyAlignment="1">
      <alignment horizontal="right"/>
    </xf>
    <xf numFmtId="167" fontId="15" fillId="5" borderId="0" xfId="1" applyNumberFormat="1" applyFont="1" applyFill="1"/>
    <xf numFmtId="0" fontId="6" fillId="5" borderId="0" xfId="1" applyFill="1"/>
    <xf numFmtId="168" fontId="6" fillId="5" borderId="0" xfId="1" applyNumberFormat="1" applyFill="1"/>
    <xf numFmtId="0" fontId="7" fillId="3" borderId="0" xfId="0" applyFont="1" applyFill="1" applyProtection="1">
      <protection hidden="1"/>
    </xf>
    <xf numFmtId="0" fontId="0" fillId="3" borderId="0" xfId="0" applyFill="1" applyProtection="1">
      <protection locked="0" hidden="1"/>
    </xf>
    <xf numFmtId="164" fontId="0" fillId="3" borderId="0" xfId="0" applyNumberFormat="1" applyFill="1" applyProtection="1">
      <protection hidden="1"/>
    </xf>
    <xf numFmtId="164" fontId="7" fillId="3" borderId="0" xfId="0" applyNumberFormat="1" applyFont="1" applyFill="1" applyProtection="1">
      <protection hidden="1"/>
    </xf>
    <xf numFmtId="0" fontId="16" fillId="7" borderId="0" xfId="0" applyFont="1" applyFill="1" applyProtection="1">
      <protection hidden="1"/>
    </xf>
    <xf numFmtId="0" fontId="0" fillId="7" borderId="0" xfId="0" applyFill="1"/>
    <xf numFmtId="0" fontId="16" fillId="7" borderId="0" xfId="0" applyFont="1" applyFill="1" applyProtection="1">
      <protection locked="0" hidden="1"/>
    </xf>
    <xf numFmtId="164" fontId="16" fillId="7" borderId="0" xfId="0" applyNumberFormat="1" applyFont="1" applyFill="1" applyProtection="1">
      <protection hidden="1"/>
    </xf>
    <xf numFmtId="169" fontId="5" fillId="7" borderId="0" xfId="2" applyNumberFormat="1" applyFont="1" applyFill="1"/>
    <xf numFmtId="0" fontId="7" fillId="7" borderId="0" xfId="0" applyFont="1" applyFill="1" applyProtection="1">
      <protection hidden="1"/>
    </xf>
    <xf numFmtId="164" fontId="7" fillId="7" borderId="0" xfId="0" applyNumberFormat="1" applyFont="1" applyFill="1" applyProtection="1">
      <protection hidden="1"/>
    </xf>
    <xf numFmtId="168" fontId="0" fillId="3" borderId="0" xfId="0" applyNumberFormat="1" applyFill="1"/>
    <xf numFmtId="2" fontId="0" fillId="3" borderId="0" xfId="0" applyNumberFormat="1" applyFill="1"/>
    <xf numFmtId="4" fontId="0" fillId="3" borderId="0" xfId="0" applyNumberFormat="1" applyFill="1"/>
    <xf numFmtId="4" fontId="8" fillId="0" borderId="9" xfId="0" applyNumberFormat="1" applyFont="1" applyBorder="1" applyAlignment="1">
      <alignment horizontal="right"/>
    </xf>
    <xf numFmtId="0" fontId="17" fillId="0" borderId="0" xfId="0" applyFont="1"/>
    <xf numFmtId="4" fontId="18" fillId="3" borderId="21" xfId="0" applyNumberFormat="1" applyFont="1" applyFill="1" applyBorder="1" applyAlignment="1">
      <alignment vertical="center" wrapText="1"/>
    </xf>
    <xf numFmtId="4" fontId="19" fillId="4" borderId="14" xfId="0" applyNumberFormat="1" applyFont="1" applyFill="1" applyBorder="1" applyAlignment="1">
      <alignment horizontal="right"/>
    </xf>
    <xf numFmtId="4" fontId="19" fillId="4" borderId="15" xfId="0" applyNumberFormat="1" applyFont="1" applyFill="1" applyBorder="1" applyAlignment="1">
      <alignment horizontal="right"/>
    </xf>
    <xf numFmtId="3" fontId="2" fillId="0" borderId="1" xfId="0" applyNumberFormat="1" applyFont="1" applyBorder="1" applyAlignment="1">
      <alignment horizontal="right"/>
    </xf>
    <xf numFmtId="0" fontId="22" fillId="0" borderId="0" xfId="0" applyFont="1" applyAlignment="1">
      <alignment horizontal="right"/>
    </xf>
    <xf numFmtId="4" fontId="18" fillId="3" borderId="6" xfId="0" applyNumberFormat="1" applyFont="1" applyFill="1" applyBorder="1" applyAlignment="1">
      <alignment horizontal="right" wrapText="1"/>
    </xf>
    <xf numFmtId="0" fontId="4" fillId="3" borderId="0" xfId="1" applyFont="1" applyFill="1"/>
    <xf numFmtId="0" fontId="24" fillId="5" borderId="0" xfId="1" applyFont="1" applyFill="1" applyAlignment="1">
      <alignment horizontal="right"/>
    </xf>
    <xf numFmtId="0" fontId="25" fillId="5" borderId="0" xfId="1" applyFont="1" applyFill="1"/>
    <xf numFmtId="4" fontId="25" fillId="5" borderId="0" xfId="1" applyNumberFormat="1" applyFont="1" applyFill="1"/>
    <xf numFmtId="4" fontId="4" fillId="5" borderId="0" xfId="1" applyNumberFormat="1" applyFont="1" applyFill="1"/>
    <xf numFmtId="0" fontId="4" fillId="6" borderId="27" xfId="1" applyFont="1" applyFill="1" applyBorder="1"/>
    <xf numFmtId="0" fontId="4" fillId="5" borderId="28" xfId="1" applyFont="1" applyFill="1" applyBorder="1"/>
    <xf numFmtId="0" fontId="26" fillId="3" borderId="28" xfId="0" applyFont="1" applyFill="1" applyBorder="1"/>
    <xf numFmtId="167" fontId="4" fillId="6" borderId="28" xfId="1" applyNumberFormat="1" applyFont="1" applyFill="1" applyBorder="1"/>
    <xf numFmtId="0" fontId="4" fillId="6" borderId="29" xfId="1" applyFont="1" applyFill="1" applyBorder="1"/>
    <xf numFmtId="0" fontId="4" fillId="6" borderId="30" xfId="1" applyFont="1" applyFill="1" applyBorder="1"/>
    <xf numFmtId="0" fontId="26" fillId="3" borderId="0" xfId="0" applyFont="1" applyFill="1"/>
    <xf numFmtId="0" fontId="4" fillId="6" borderId="0" xfId="1" applyFont="1" applyFill="1"/>
    <xf numFmtId="0" fontId="4" fillId="6" borderId="31" xfId="1" applyFont="1" applyFill="1" applyBorder="1"/>
    <xf numFmtId="167" fontId="26" fillId="3" borderId="0" xfId="0" applyNumberFormat="1" applyFont="1" applyFill="1"/>
    <xf numFmtId="3" fontId="4" fillId="6" borderId="0" xfId="1" applyNumberFormat="1" applyFont="1" applyFill="1"/>
    <xf numFmtId="10" fontId="4" fillId="6" borderId="0" xfId="2" applyNumberFormat="1" applyFont="1" applyFill="1" applyBorder="1"/>
    <xf numFmtId="4" fontId="4" fillId="6" borderId="0" xfId="1" applyNumberFormat="1" applyFont="1" applyFill="1"/>
    <xf numFmtId="0" fontId="4" fillId="6" borderId="24" xfId="1" applyFont="1" applyFill="1" applyBorder="1"/>
    <xf numFmtId="0" fontId="4" fillId="5" borderId="32" xfId="1" applyFont="1" applyFill="1" applyBorder="1"/>
    <xf numFmtId="0" fontId="26" fillId="3" borderId="32" xfId="0" applyFont="1" applyFill="1" applyBorder="1"/>
    <xf numFmtId="166" fontId="4" fillId="6" borderId="32" xfId="1" applyNumberFormat="1" applyFont="1" applyFill="1" applyBorder="1"/>
    <xf numFmtId="0" fontId="4" fillId="6" borderId="26" xfId="1" applyFont="1" applyFill="1" applyBorder="1"/>
    <xf numFmtId="166" fontId="4" fillId="6" borderId="0" xfId="1" applyNumberFormat="1" applyFont="1" applyFill="1"/>
    <xf numFmtId="4" fontId="10" fillId="2" borderId="8" xfId="0" applyNumberFormat="1" applyFont="1" applyFill="1" applyBorder="1" applyAlignment="1">
      <alignment horizontal="right"/>
    </xf>
    <xf numFmtId="4" fontId="10" fillId="3" borderId="8" xfId="0" applyNumberFormat="1" applyFont="1" applyFill="1" applyBorder="1" applyAlignment="1">
      <alignment horizontal="right"/>
    </xf>
    <xf numFmtId="4" fontId="19" fillId="4" borderId="39" xfId="0" applyNumberFormat="1" applyFont="1" applyFill="1" applyBorder="1" applyAlignment="1">
      <alignment horizontal="right"/>
    </xf>
    <xf numFmtId="0" fontId="10" fillId="0" borderId="0" xfId="0" applyFont="1" applyAlignment="1">
      <alignment horizontal="right"/>
    </xf>
    <xf numFmtId="3" fontId="2" fillId="0" borderId="0" xfId="0" applyNumberFormat="1" applyFont="1" applyAlignment="1">
      <alignment horizontal="right"/>
    </xf>
    <xf numFmtId="3" fontId="2" fillId="0" borderId="28" xfId="0" applyNumberFormat="1" applyFont="1" applyBorder="1" applyAlignment="1">
      <alignment horizontal="right"/>
    </xf>
    <xf numFmtId="0" fontId="8" fillId="0" borderId="40" xfId="0" applyFont="1" applyBorder="1"/>
    <xf numFmtId="0" fontId="10" fillId="2" borderId="17" xfId="0" applyFont="1" applyFill="1" applyBorder="1" applyAlignment="1">
      <alignment horizontal="center"/>
    </xf>
    <xf numFmtId="4" fontId="8" fillId="0" borderId="26" xfId="0" applyNumberFormat="1" applyFont="1" applyBorder="1" applyAlignment="1">
      <alignment wrapText="1"/>
    </xf>
    <xf numFmtId="4" fontId="18" fillId="3" borderId="29" xfId="0" applyNumberFormat="1" applyFont="1" applyFill="1" applyBorder="1" applyAlignment="1">
      <alignment vertical="center" wrapText="1"/>
    </xf>
    <xf numFmtId="4" fontId="18" fillId="3" borderId="31" xfId="0" applyNumberFormat="1" applyFont="1" applyFill="1" applyBorder="1" applyAlignment="1">
      <alignment vertical="center" wrapText="1"/>
    </xf>
    <xf numFmtId="4" fontId="8" fillId="0" borderId="35" xfId="0" applyNumberFormat="1" applyFont="1" applyBorder="1" applyAlignment="1">
      <alignment wrapText="1"/>
    </xf>
    <xf numFmtId="4" fontId="8" fillId="0" borderId="34" xfId="0" applyNumberFormat="1" applyFont="1" applyBorder="1" applyAlignment="1">
      <alignment wrapText="1"/>
    </xf>
    <xf numFmtId="4" fontId="18" fillId="3" borderId="33" xfId="0" applyNumberFormat="1" applyFont="1" applyFill="1" applyBorder="1" applyAlignment="1">
      <alignment vertical="center" wrapText="1"/>
    </xf>
    <xf numFmtId="4" fontId="18" fillId="3" borderId="35" xfId="0" applyNumberFormat="1" applyFont="1" applyFill="1" applyBorder="1" applyAlignment="1">
      <alignment vertical="center" wrapText="1"/>
    </xf>
    <xf numFmtId="4" fontId="18" fillId="3" borderId="6" xfId="0" applyNumberFormat="1" applyFont="1" applyFill="1" applyBorder="1" applyAlignment="1">
      <alignment vertical="center" wrapText="1"/>
    </xf>
    <xf numFmtId="4" fontId="18" fillId="3" borderId="42" xfId="0" applyNumberFormat="1" applyFont="1" applyFill="1" applyBorder="1" applyAlignment="1">
      <alignment vertical="center" wrapText="1"/>
    </xf>
    <xf numFmtId="4" fontId="18" fillId="3" borderId="5" xfId="0" applyNumberFormat="1" applyFont="1" applyFill="1" applyBorder="1" applyAlignment="1">
      <alignment vertical="center" wrapText="1"/>
    </xf>
    <xf numFmtId="4" fontId="8" fillId="0" borderId="18" xfId="0" applyNumberFormat="1" applyFont="1" applyBorder="1" applyAlignment="1">
      <alignment wrapText="1"/>
    </xf>
    <xf numFmtId="4" fontId="8" fillId="0" borderId="5" xfId="0" applyNumberFormat="1" applyFont="1" applyBorder="1" applyAlignment="1">
      <alignment wrapText="1"/>
    </xf>
    <xf numFmtId="4" fontId="8" fillId="0" borderId="6" xfId="0" applyNumberFormat="1" applyFont="1" applyBorder="1" applyAlignment="1">
      <alignment wrapText="1"/>
    </xf>
    <xf numFmtId="4" fontId="18" fillId="3" borderId="18" xfId="0" applyNumberFormat="1" applyFont="1" applyFill="1" applyBorder="1" applyAlignment="1">
      <alignment vertical="center" wrapText="1"/>
    </xf>
    <xf numFmtId="4" fontId="8" fillId="0" borderId="10" xfId="0" applyNumberFormat="1" applyFont="1" applyBorder="1" applyAlignment="1">
      <alignment wrapText="1"/>
    </xf>
    <xf numFmtId="4" fontId="8" fillId="0" borderId="43" xfId="0" applyNumberFormat="1" applyFont="1" applyBorder="1" applyAlignment="1">
      <alignment wrapText="1"/>
    </xf>
    <xf numFmtId="4" fontId="18" fillId="3" borderId="10" xfId="0" applyNumberFormat="1" applyFont="1" applyFill="1" applyBorder="1" applyAlignment="1">
      <alignment vertical="center" wrapText="1"/>
    </xf>
    <xf numFmtId="4" fontId="8" fillId="0" borderId="29" xfId="0" applyNumberFormat="1" applyFont="1" applyBorder="1" applyAlignment="1">
      <alignment horizontal="center" vertical="center" wrapText="1"/>
    </xf>
    <xf numFmtId="4" fontId="8" fillId="0" borderId="18" xfId="0" applyNumberFormat="1" applyFont="1" applyBorder="1" applyAlignment="1">
      <alignment vertical="center" wrapText="1"/>
    </xf>
    <xf numFmtId="0" fontId="10" fillId="4" borderId="13" xfId="0" applyFont="1" applyFill="1" applyBorder="1"/>
    <xf numFmtId="0" fontId="8" fillId="0" borderId="21" xfId="0" applyFont="1" applyBorder="1"/>
    <xf numFmtId="0" fontId="10" fillId="2" borderId="5" xfId="0" applyFont="1" applyFill="1" applyBorder="1"/>
    <xf numFmtId="0" fontId="10" fillId="3" borderId="10" xfId="0" applyFont="1" applyFill="1" applyBorder="1"/>
    <xf numFmtId="4" fontId="27" fillId="0" borderId="9" xfId="0" applyNumberFormat="1" applyFont="1" applyBorder="1"/>
    <xf numFmtId="4" fontId="27" fillId="0" borderId="14" xfId="0" applyNumberFormat="1" applyFont="1" applyBorder="1"/>
    <xf numFmtId="4" fontId="18" fillId="3" borderId="7" xfId="0" applyNumberFormat="1" applyFont="1" applyFill="1" applyBorder="1" applyAlignment="1">
      <alignment wrapText="1"/>
    </xf>
    <xf numFmtId="4" fontId="18" fillId="3" borderId="5" xfId="0" applyNumberFormat="1" applyFont="1" applyFill="1" applyBorder="1" applyAlignment="1">
      <alignment wrapText="1"/>
    </xf>
    <xf numFmtId="4" fontId="19" fillId="4" borderId="13" xfId="0" applyNumberFormat="1" applyFont="1" applyFill="1" applyBorder="1" applyAlignment="1">
      <alignment horizontal="right"/>
    </xf>
    <xf numFmtId="3" fontId="23" fillId="0" borderId="0" xfId="0" applyNumberFormat="1" applyFont="1"/>
    <xf numFmtId="0" fontId="19" fillId="2" borderId="3" xfId="0" applyFont="1" applyFill="1" applyBorder="1" applyAlignment="1">
      <alignment horizontal="center"/>
    </xf>
    <xf numFmtId="0" fontId="19" fillId="2" borderId="20" xfId="0" applyFont="1" applyFill="1" applyBorder="1" applyAlignment="1">
      <alignment horizontal="center"/>
    </xf>
    <xf numFmtId="4" fontId="18" fillId="0" borderId="6" xfId="0" applyNumberFormat="1" applyFont="1" applyBorder="1" applyAlignment="1">
      <alignment horizontal="right" wrapText="1"/>
    </xf>
    <xf numFmtId="4" fontId="18" fillId="0" borderId="21" xfId="0" applyNumberFormat="1" applyFont="1" applyBorder="1" applyAlignment="1">
      <alignment wrapText="1"/>
    </xf>
    <xf numFmtId="4" fontId="19" fillId="2" borderId="7" xfId="0" applyNumberFormat="1" applyFont="1" applyFill="1" applyBorder="1" applyAlignment="1">
      <alignment horizontal="right"/>
    </xf>
    <xf numFmtId="4" fontId="19" fillId="2" borderId="5" xfId="0" applyNumberFormat="1" applyFont="1" applyFill="1" applyBorder="1" applyAlignment="1">
      <alignment horizontal="right"/>
    </xf>
    <xf numFmtId="4" fontId="19" fillId="3" borderId="9" xfId="0" applyNumberFormat="1" applyFont="1" applyFill="1" applyBorder="1" applyAlignment="1">
      <alignment horizontal="right"/>
    </xf>
    <xf numFmtId="4" fontId="19" fillId="3" borderId="5" xfId="0" applyNumberFormat="1" applyFont="1" applyFill="1" applyBorder="1" applyAlignment="1">
      <alignment horizontal="right"/>
    </xf>
    <xf numFmtId="4" fontId="19" fillId="2" borderId="6" xfId="0" applyNumberFormat="1" applyFont="1" applyFill="1" applyBorder="1" applyAlignment="1">
      <alignment horizontal="center"/>
    </xf>
    <xf numFmtId="0" fontId="19" fillId="2" borderId="25" xfId="0" applyFont="1" applyFill="1" applyBorder="1" applyAlignment="1">
      <alignment horizontal="center"/>
    </xf>
    <xf numFmtId="4" fontId="19" fillId="0" borderId="9" xfId="0" applyNumberFormat="1" applyFont="1" applyBorder="1" applyAlignment="1">
      <alignment horizontal="right"/>
    </xf>
    <xf numFmtId="4" fontId="19" fillId="0" borderId="10" xfId="0" applyNumberFormat="1" applyFont="1" applyBorder="1" applyAlignment="1">
      <alignment horizontal="right"/>
    </xf>
    <xf numFmtId="4" fontId="18" fillId="0" borderId="9" xfId="0" applyNumberFormat="1" applyFont="1" applyBorder="1" applyAlignment="1">
      <alignment horizontal="right"/>
    </xf>
    <xf numFmtId="4" fontId="18" fillId="0" borderId="9" xfId="0" applyNumberFormat="1" applyFont="1" applyBorder="1"/>
    <xf numFmtId="4" fontId="18" fillId="0" borderId="14" xfId="0" applyNumberFormat="1" applyFont="1" applyBorder="1"/>
    <xf numFmtId="4" fontId="19" fillId="0" borderId="15" xfId="0" applyNumberFormat="1" applyFont="1" applyBorder="1"/>
    <xf numFmtId="4" fontId="19" fillId="4" borderId="11" xfId="0" applyNumberFormat="1" applyFont="1" applyFill="1" applyBorder="1" applyAlignment="1">
      <alignment horizontal="right"/>
    </xf>
    <xf numFmtId="3" fontId="0" fillId="3" borderId="0" xfId="0" applyNumberFormat="1" applyFill="1"/>
    <xf numFmtId="4" fontId="8" fillId="3" borderId="6" xfId="0" applyNumberFormat="1" applyFont="1" applyFill="1" applyBorder="1" applyAlignment="1">
      <alignment wrapText="1"/>
    </xf>
    <xf numFmtId="4" fontId="8" fillId="3" borderId="5" xfId="0" applyNumberFormat="1" applyFont="1" applyFill="1" applyBorder="1" applyAlignment="1">
      <alignment wrapText="1"/>
    </xf>
    <xf numFmtId="4" fontId="8" fillId="3" borderId="42" xfId="0" applyNumberFormat="1" applyFont="1" applyFill="1" applyBorder="1" applyAlignment="1">
      <alignment wrapText="1"/>
    </xf>
    <xf numFmtId="0" fontId="20" fillId="0" borderId="0" xfId="0" applyFont="1" applyAlignment="1">
      <alignment horizontal="center" wrapText="1"/>
    </xf>
    <xf numFmtId="0" fontId="8" fillId="0" borderId="1" xfId="0" applyFont="1" applyBorder="1"/>
    <xf numFmtId="0" fontId="8" fillId="0" borderId="16" xfId="0" applyFont="1" applyBorder="1"/>
    <xf numFmtId="4" fontId="23" fillId="0" borderId="29" xfId="0" applyNumberFormat="1" applyFont="1" applyBorder="1" applyAlignment="1">
      <alignment horizontal="center" vertical="center" wrapText="1"/>
    </xf>
    <xf numFmtId="4" fontId="23" fillId="0" borderId="31" xfId="0" applyNumberFormat="1" applyFont="1" applyBorder="1" applyAlignment="1">
      <alignment horizontal="center" vertical="center" wrapText="1"/>
    </xf>
    <xf numFmtId="4" fontId="23" fillId="0" borderId="26" xfId="0" applyNumberFormat="1" applyFont="1" applyBorder="1" applyAlignment="1">
      <alignment horizontal="center" vertical="center" wrapText="1"/>
    </xf>
    <xf numFmtId="0" fontId="8" fillId="0" borderId="5" xfId="0" applyFont="1" applyBorder="1"/>
    <xf numFmtId="0" fontId="8" fillId="0" borderId="36" xfId="0" applyFont="1" applyBorder="1" applyAlignment="1">
      <alignment horizontal="center" vertical="center" wrapText="1"/>
    </xf>
    <xf numFmtId="0" fontId="8" fillId="0" borderId="37" xfId="0" applyFont="1" applyBorder="1" applyAlignment="1">
      <alignment horizontal="center" vertical="center" wrapText="1"/>
    </xf>
    <xf numFmtId="0" fontId="8" fillId="0" borderId="25" xfId="0" applyFont="1" applyBorder="1" applyAlignment="1">
      <alignment horizontal="center" vertical="center" wrapText="1"/>
    </xf>
    <xf numFmtId="4" fontId="8" fillId="0" borderId="29" xfId="0" applyNumberFormat="1" applyFont="1" applyBorder="1" applyAlignment="1">
      <alignment horizontal="center" vertical="center" wrapText="1"/>
    </xf>
    <xf numFmtId="4" fontId="8" fillId="0" borderId="31" xfId="0" applyNumberFormat="1" applyFont="1" applyBorder="1" applyAlignment="1">
      <alignment horizontal="center" vertical="center" wrapText="1"/>
    </xf>
    <xf numFmtId="0" fontId="8" fillId="0" borderId="41" xfId="0" applyFont="1" applyBorder="1" applyAlignment="1">
      <alignment horizontal="center"/>
    </xf>
    <xf numFmtId="0" fontId="8" fillId="0" borderId="12" xfId="0" applyFont="1" applyBorder="1" applyAlignment="1">
      <alignment horizontal="center"/>
    </xf>
    <xf numFmtId="0" fontId="21" fillId="0" borderId="0" xfId="0" applyFont="1" applyAlignment="1">
      <alignment vertical="top" wrapText="1"/>
    </xf>
    <xf numFmtId="0" fontId="1" fillId="3" borderId="36" xfId="0" applyFont="1" applyFill="1" applyBorder="1" applyAlignment="1">
      <alignment horizontal="center" vertical="center" wrapText="1"/>
    </xf>
    <xf numFmtId="0" fontId="8" fillId="3" borderId="37" xfId="0" applyFont="1" applyFill="1" applyBorder="1" applyAlignment="1">
      <alignment horizontal="center" vertical="center" wrapText="1"/>
    </xf>
    <xf numFmtId="0" fontId="10" fillId="0" borderId="0" xfId="0" applyFont="1" applyAlignment="1">
      <alignment horizontal="left" wrapText="1"/>
    </xf>
    <xf numFmtId="0" fontId="9" fillId="0" borderId="0" xfId="0" applyFont="1" applyAlignment="1">
      <alignment horizontal="left" wrapText="1"/>
    </xf>
    <xf numFmtId="0" fontId="8" fillId="0" borderId="29" xfId="0" applyFont="1" applyBorder="1" applyAlignment="1">
      <alignment horizontal="center" vertical="center"/>
    </xf>
    <xf numFmtId="0" fontId="8" fillId="0" borderId="31" xfId="0" applyFont="1" applyBorder="1" applyAlignment="1">
      <alignment horizontal="center" vertical="center"/>
    </xf>
    <xf numFmtId="0" fontId="8" fillId="0" borderId="19" xfId="0" applyFont="1" applyBorder="1" applyAlignment="1">
      <alignment horizontal="center"/>
    </xf>
    <xf numFmtId="3" fontId="28" fillId="0" borderId="32" xfId="0" applyNumberFormat="1" applyFont="1" applyBorder="1" applyAlignment="1">
      <alignment horizontal="center"/>
    </xf>
    <xf numFmtId="4" fontId="18" fillId="3" borderId="7" xfId="0" applyNumberFormat="1" applyFont="1" applyFill="1" applyBorder="1" applyAlignment="1">
      <alignment horizontal="center" wrapText="1"/>
    </xf>
    <xf numFmtId="4" fontId="18" fillId="3" borderId="5" xfId="0" applyNumberFormat="1" applyFont="1" applyFill="1" applyBorder="1" applyAlignment="1">
      <alignment horizontal="center" wrapText="1"/>
    </xf>
    <xf numFmtId="0" fontId="8" fillId="0" borderId="8" xfId="0" applyFont="1" applyBorder="1"/>
  </cellXfs>
  <cellStyles count="3">
    <cellStyle name="Normaallaad" xfId="0" builtinId="0"/>
    <cellStyle name="Normaallaad 4" xfId="1" xr:uid="{00000000-0005-0000-0000-000001000000}"/>
    <cellStyle name="Protsent" xfId="2"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i kujundus">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42"/>
  <sheetViews>
    <sheetView tabSelected="1" zoomScale="90" zoomScaleNormal="90" workbookViewId="0">
      <selection activeCell="C3" sqref="C3"/>
    </sheetView>
  </sheetViews>
  <sheetFormatPr defaultRowHeight="15" x14ac:dyDescent="0.25"/>
  <cols>
    <col min="1" max="1" width="5.42578125" style="1" customWidth="1"/>
    <col min="2" max="2" width="7.7109375" style="1" customWidth="1"/>
    <col min="3" max="3" width="7.85546875" style="1" customWidth="1"/>
    <col min="4" max="4" width="56.7109375" style="1" customWidth="1"/>
    <col min="5" max="8" width="16.7109375" style="1" customWidth="1"/>
    <col min="9" max="9" width="25.85546875" style="1" customWidth="1"/>
    <col min="10" max="10" width="35" style="1" customWidth="1"/>
    <col min="11" max="11" width="16.28515625" style="1" customWidth="1"/>
    <col min="12" max="12" width="9.140625" style="1"/>
    <col min="13" max="13" width="9.140625" style="1" customWidth="1"/>
    <col min="14" max="14" width="8.5703125" style="1" customWidth="1"/>
    <col min="15" max="15" width="9.140625" style="1"/>
    <col min="16" max="16" width="11.28515625" style="1" bestFit="1" customWidth="1"/>
    <col min="17" max="17" width="10.140625" style="1" bestFit="1" customWidth="1"/>
    <col min="18" max="16384" width="9.140625" style="1"/>
  </cols>
  <sheetData>
    <row r="1" spans="1:17" x14ac:dyDescent="0.25">
      <c r="C1" s="1" t="s">
        <v>72</v>
      </c>
      <c r="J1" s="93" t="s">
        <v>54</v>
      </c>
    </row>
    <row r="2" spans="1:17" ht="15" customHeight="1" x14ac:dyDescent="0.25">
      <c r="C2" s="1" t="s">
        <v>73</v>
      </c>
      <c r="J2" s="93" t="s">
        <v>59</v>
      </c>
    </row>
    <row r="3" spans="1:17" ht="15" customHeight="1" x14ac:dyDescent="0.25">
      <c r="J3" s="93"/>
    </row>
    <row r="4" spans="1:17" ht="18.75" x14ac:dyDescent="0.3">
      <c r="A4" s="177" t="s">
        <v>64</v>
      </c>
      <c r="B4" s="177"/>
      <c r="C4" s="177"/>
      <c r="D4" s="177"/>
      <c r="E4" s="177"/>
      <c r="F4" s="177"/>
      <c r="G4" s="177"/>
      <c r="H4" s="177"/>
      <c r="I4" s="177"/>
      <c r="J4" s="177"/>
    </row>
    <row r="5" spans="1:17" ht="16.5" customHeight="1" x14ac:dyDescent="0.25"/>
    <row r="6" spans="1:17" x14ac:dyDescent="0.25">
      <c r="C6" s="3" t="s">
        <v>10</v>
      </c>
      <c r="D6" s="7" t="s">
        <v>55</v>
      </c>
      <c r="M6" s="53"/>
      <c r="N6" s="54"/>
    </row>
    <row r="7" spans="1:17" x14ac:dyDescent="0.25">
      <c r="C7" s="3" t="s">
        <v>11</v>
      </c>
      <c r="D7" s="4" t="s">
        <v>56</v>
      </c>
      <c r="J7" s="55"/>
      <c r="M7" s="53"/>
      <c r="N7" s="54"/>
      <c r="P7" s="56"/>
    </row>
    <row r="8" spans="1:17" ht="15.75" x14ac:dyDescent="0.25">
      <c r="J8" s="2"/>
      <c r="K8" s="8"/>
      <c r="L8" s="8"/>
      <c r="M8" s="53"/>
      <c r="N8" s="54"/>
      <c r="O8" s="3"/>
      <c r="P8" s="56"/>
    </row>
    <row r="9" spans="1:17" ht="17.25" x14ac:dyDescent="0.25">
      <c r="D9" s="5" t="s">
        <v>22</v>
      </c>
      <c r="E9" s="6">
        <v>132.6</v>
      </c>
      <c r="F9" s="7" t="s">
        <v>27</v>
      </c>
      <c r="G9" s="8"/>
      <c r="H9" s="8"/>
      <c r="I9" s="8"/>
      <c r="L9" s="57"/>
    </row>
    <row r="10" spans="1:17" ht="17.25" x14ac:dyDescent="0.25">
      <c r="D10" s="5" t="s">
        <v>15</v>
      </c>
      <c r="E10" s="92">
        <v>3329</v>
      </c>
      <c r="F10" s="7" t="s">
        <v>27</v>
      </c>
      <c r="G10" s="8"/>
      <c r="H10" s="8"/>
      <c r="I10" s="8"/>
      <c r="K10" s="8"/>
      <c r="L10" s="58"/>
      <c r="O10" s="8"/>
    </row>
    <row r="11" spans="1:17" x14ac:dyDescent="0.25">
      <c r="D11" s="122"/>
      <c r="E11" s="123"/>
      <c r="F11" s="8"/>
      <c r="G11" s="8"/>
      <c r="H11" s="8"/>
      <c r="I11" s="8"/>
      <c r="K11" s="8"/>
      <c r="L11" s="58"/>
      <c r="O11" s="8"/>
    </row>
    <row r="12" spans="1:17" ht="15.75" thickBot="1" x14ac:dyDescent="0.3">
      <c r="D12" s="8"/>
      <c r="E12" s="189" t="s">
        <v>62</v>
      </c>
      <c r="F12" s="190"/>
      <c r="G12" s="189" t="s">
        <v>63</v>
      </c>
      <c r="H12" s="190"/>
      <c r="I12" s="125"/>
      <c r="O12" s="59"/>
      <c r="P12" s="60"/>
    </row>
    <row r="13" spans="1:17" ht="17.25" x14ac:dyDescent="0.25">
      <c r="B13" s="9" t="s">
        <v>18</v>
      </c>
      <c r="C13" s="43"/>
      <c r="D13" s="43"/>
      <c r="E13" s="10" t="s">
        <v>28</v>
      </c>
      <c r="F13" s="40" t="s">
        <v>8</v>
      </c>
      <c r="G13" s="10" t="s">
        <v>28</v>
      </c>
      <c r="H13" s="40" t="s">
        <v>8</v>
      </c>
      <c r="I13" s="37" t="s">
        <v>23</v>
      </c>
      <c r="J13" s="11" t="s">
        <v>12</v>
      </c>
    </row>
    <row r="14" spans="1:17" ht="15" customHeight="1" x14ac:dyDescent="0.25">
      <c r="B14" s="42"/>
      <c r="C14" s="61" t="s">
        <v>47</v>
      </c>
      <c r="D14" s="62"/>
      <c r="E14" s="174">
        <f>F14/$E$9</f>
        <v>0.19162895927601811</v>
      </c>
      <c r="F14" s="175">
        <f>'Annuiteetgraafik BIL_vähend'!F17</f>
        <v>25.41</v>
      </c>
      <c r="G14" s="174">
        <f>H14/$E$9</f>
        <v>0.19162895927601811</v>
      </c>
      <c r="H14" s="176">
        <f>'Annuiteetgraafik BIL_vähend'!F17</f>
        <v>25.41</v>
      </c>
      <c r="I14" s="196" t="s">
        <v>53</v>
      </c>
      <c r="J14" s="184"/>
      <c r="K14" s="63"/>
      <c r="O14" s="3"/>
      <c r="P14" s="63"/>
      <c r="Q14" s="64"/>
    </row>
    <row r="15" spans="1:17" ht="15" customHeight="1" x14ac:dyDescent="0.25">
      <c r="B15" s="13">
        <v>400</v>
      </c>
      <c r="C15" s="178" t="s">
        <v>46</v>
      </c>
      <c r="D15" s="179"/>
      <c r="E15" s="130">
        <v>1.67</v>
      </c>
      <c r="F15" s="141">
        <f>E15*$E$9</f>
        <v>221.44199999999998</v>
      </c>
      <c r="G15" s="137">
        <v>1.67</v>
      </c>
      <c r="H15" s="138">
        <f>G15*$E$9</f>
        <v>221.44199999999998</v>
      </c>
      <c r="I15" s="197"/>
      <c r="J15" s="185"/>
      <c r="O15" s="3"/>
      <c r="P15" s="63"/>
      <c r="Q15" s="64"/>
    </row>
    <row r="16" spans="1:17" ht="15" customHeight="1" x14ac:dyDescent="0.25">
      <c r="B16" s="13">
        <v>100</v>
      </c>
      <c r="C16" s="44" t="s">
        <v>14</v>
      </c>
      <c r="D16" s="45"/>
      <c r="E16" s="139">
        <f>F16/$E$9</f>
        <v>0.32696357827476041</v>
      </c>
      <c r="F16" s="138">
        <f>Abitabel!H17</f>
        <v>43.35537047923323</v>
      </c>
      <c r="G16" s="137">
        <f>H16/$E$9</f>
        <v>0.33677248562300327</v>
      </c>
      <c r="H16" s="138">
        <f>F16*1.03</f>
        <v>44.65603159361023</v>
      </c>
      <c r="I16" s="180" t="s">
        <v>58</v>
      </c>
      <c r="J16" s="185"/>
      <c r="K16" s="63"/>
      <c r="O16" s="3"/>
      <c r="P16" s="63"/>
      <c r="Q16" s="64"/>
    </row>
    <row r="17" spans="2:17" ht="15" customHeight="1" x14ac:dyDescent="0.25">
      <c r="B17" s="13">
        <v>200</v>
      </c>
      <c r="C17" s="12" t="s">
        <v>0</v>
      </c>
      <c r="D17" s="36"/>
      <c r="E17" s="139">
        <f>F17/$E$9</f>
        <v>0.2442006389776358</v>
      </c>
      <c r="F17" s="138">
        <f>Abitabel!H18</f>
        <v>32.381004728434505</v>
      </c>
      <c r="G17" s="137">
        <f>H17/$E$9</f>
        <v>0.25152665814696484</v>
      </c>
      <c r="H17" s="138">
        <f>F17*1.03</f>
        <v>33.352434870287539</v>
      </c>
      <c r="I17" s="181"/>
      <c r="J17" s="185"/>
      <c r="K17" s="63"/>
      <c r="O17" s="3"/>
      <c r="P17" s="155"/>
      <c r="Q17" s="64"/>
    </row>
    <row r="18" spans="2:17" ht="15" customHeight="1" x14ac:dyDescent="0.25">
      <c r="B18" s="13">
        <v>500</v>
      </c>
      <c r="C18" s="12" t="s">
        <v>1</v>
      </c>
      <c r="D18" s="36"/>
      <c r="E18" s="131">
        <f>F18/$E$9</f>
        <v>1.0217891373801916E-2</v>
      </c>
      <c r="F18" s="142">
        <f>Abitabel!H19</f>
        <v>1.3548923961661341</v>
      </c>
      <c r="G18" s="127">
        <f>H18/$E$9</f>
        <v>1.0524428115015975E-2</v>
      </c>
      <c r="H18" s="142">
        <f>F18*1.03</f>
        <v>1.3955391680511182</v>
      </c>
      <c r="I18" s="182"/>
      <c r="J18" s="186"/>
      <c r="K18" s="63"/>
      <c r="O18" s="3"/>
      <c r="P18" s="63"/>
      <c r="Q18" s="64"/>
    </row>
    <row r="19" spans="2:17" x14ac:dyDescent="0.25">
      <c r="B19" s="14"/>
      <c r="C19" s="15" t="s">
        <v>13</v>
      </c>
      <c r="D19" s="148"/>
      <c r="E19" s="119">
        <f>SUM(E14:E18)</f>
        <v>2.4430110679022161</v>
      </c>
      <c r="F19" s="41">
        <f>SUM(F14:F18)</f>
        <v>323.94326760383382</v>
      </c>
      <c r="G19" s="119">
        <f>SUM(G14:G18)</f>
        <v>2.4604525311610019</v>
      </c>
      <c r="H19" s="41">
        <f>SUM(H14:H18)</f>
        <v>326.25600563194888</v>
      </c>
      <c r="I19" s="38"/>
      <c r="J19" s="16"/>
      <c r="K19" s="63"/>
      <c r="P19" s="63"/>
      <c r="Q19" s="64"/>
    </row>
    <row r="20" spans="2:17" ht="15.75" thickBot="1" x14ac:dyDescent="0.3">
      <c r="B20" s="17"/>
      <c r="C20" s="18"/>
      <c r="D20" s="149"/>
      <c r="E20" s="120"/>
      <c r="F20" s="47"/>
      <c r="G20" s="120"/>
      <c r="H20" s="47"/>
      <c r="I20" s="50"/>
      <c r="J20" s="19"/>
      <c r="K20" s="63"/>
      <c r="P20" s="63"/>
      <c r="Q20" s="64"/>
    </row>
    <row r="21" spans="2:17" ht="17.25" x14ac:dyDescent="0.25">
      <c r="B21" s="20" t="s">
        <v>19</v>
      </c>
      <c r="C21" s="15"/>
      <c r="D21" s="148"/>
      <c r="E21" s="126" t="s">
        <v>28</v>
      </c>
      <c r="F21" s="40" t="s">
        <v>8</v>
      </c>
      <c r="G21" s="10" t="s">
        <v>28</v>
      </c>
      <c r="H21" s="40" t="s">
        <v>8</v>
      </c>
      <c r="I21" s="48" t="s">
        <v>23</v>
      </c>
      <c r="J21" s="22" t="s">
        <v>12</v>
      </c>
      <c r="K21" s="63"/>
      <c r="P21" s="63"/>
      <c r="Q21" s="64"/>
    </row>
    <row r="22" spans="2:17" ht="15.75" customHeight="1" x14ac:dyDescent="0.25">
      <c r="B22" s="13">
        <v>300</v>
      </c>
      <c r="C22" s="179" t="s">
        <v>51</v>
      </c>
      <c r="D22" s="183"/>
      <c r="E22" s="128">
        <f>F22/$E$9</f>
        <v>1.1000000000000001</v>
      </c>
      <c r="F22" s="135">
        <f>Abitabel!H23</f>
        <v>145.86000000000001</v>
      </c>
      <c r="G22" s="128">
        <f>H22/$E$9</f>
        <v>1.5395173453996982</v>
      </c>
      <c r="H22" s="135">
        <f>Abitabel!J23</f>
        <v>204.14</v>
      </c>
      <c r="I22" s="144" t="s">
        <v>49</v>
      </c>
      <c r="J22" s="192" t="s">
        <v>57</v>
      </c>
      <c r="O22" s="3"/>
      <c r="P22" s="63"/>
      <c r="Q22" s="64"/>
    </row>
    <row r="23" spans="2:17" ht="15" customHeight="1" x14ac:dyDescent="0.25">
      <c r="B23" s="13">
        <v>600</v>
      </c>
      <c r="C23" s="12" t="s">
        <v>24</v>
      </c>
      <c r="D23" s="147"/>
      <c r="E23" s="152"/>
      <c r="F23" s="153"/>
      <c r="G23" s="152"/>
      <c r="H23" s="153"/>
      <c r="I23" s="145"/>
      <c r="J23" s="193"/>
      <c r="K23" s="63"/>
      <c r="O23" s="3"/>
      <c r="P23" s="63"/>
      <c r="Q23" s="64"/>
    </row>
    <row r="24" spans="2:17" ht="15" customHeight="1" x14ac:dyDescent="0.25">
      <c r="B24" s="13"/>
      <c r="C24" s="12">
        <v>610</v>
      </c>
      <c r="D24" s="147" t="s">
        <v>2</v>
      </c>
      <c r="E24" s="140">
        <f>F24/$E$9</f>
        <v>1.6</v>
      </c>
      <c r="F24" s="89">
        <f>Abitabel!H25</f>
        <v>212.16</v>
      </c>
      <c r="G24" s="140">
        <f>H24/$E$9</f>
        <v>2.16</v>
      </c>
      <c r="H24" s="135">
        <f>Abitabel!J25</f>
        <v>286.416</v>
      </c>
      <c r="I24" s="187" t="s">
        <v>50</v>
      </c>
      <c r="J24" s="193"/>
      <c r="K24" s="63"/>
      <c r="O24" s="3"/>
      <c r="P24" s="63"/>
      <c r="Q24" s="64"/>
    </row>
    <row r="25" spans="2:17" x14ac:dyDescent="0.25">
      <c r="B25" s="13"/>
      <c r="C25" s="12">
        <v>620</v>
      </c>
      <c r="D25" s="147" t="s">
        <v>3</v>
      </c>
      <c r="E25" s="140">
        <f>F25/$E$9</f>
        <v>2.1</v>
      </c>
      <c r="F25" s="143">
        <f>Abitabel!H26</f>
        <v>278.45999999999998</v>
      </c>
      <c r="G25" s="129">
        <f>H25/$E$9</f>
        <v>2.61</v>
      </c>
      <c r="H25" s="135">
        <f>Abitabel!J26</f>
        <v>346.08599999999996</v>
      </c>
      <c r="I25" s="188"/>
      <c r="J25" s="193"/>
      <c r="K25" s="63"/>
      <c r="O25" s="3"/>
      <c r="P25" s="63"/>
      <c r="Q25" s="64"/>
    </row>
    <row r="26" spans="2:17" x14ac:dyDescent="0.25">
      <c r="B26" s="13"/>
      <c r="C26" s="12">
        <v>630</v>
      </c>
      <c r="D26" s="147" t="s">
        <v>4</v>
      </c>
      <c r="E26" s="129">
        <f>F26/$E$9</f>
        <v>0.08</v>
      </c>
      <c r="F26" s="89">
        <f>Abitabel!H27</f>
        <v>10.608000000000001</v>
      </c>
      <c r="G26" s="140">
        <f>H26/$E$9</f>
        <v>0.08</v>
      </c>
      <c r="H26" s="136">
        <f>Abitabel!J27</f>
        <v>10.608000000000001</v>
      </c>
      <c r="I26" s="188"/>
      <c r="J26" s="193"/>
      <c r="K26" s="63"/>
      <c r="O26" s="3"/>
      <c r="P26" s="63"/>
      <c r="Q26" s="64"/>
    </row>
    <row r="27" spans="2:17" x14ac:dyDescent="0.25">
      <c r="B27" s="13">
        <v>700</v>
      </c>
      <c r="C27" s="179" t="s">
        <v>29</v>
      </c>
      <c r="D27" s="183"/>
      <c r="E27" s="134">
        <f>F27/$E$9</f>
        <v>0.02</v>
      </c>
      <c r="F27" s="89">
        <f>Abitabel!H28</f>
        <v>2.6520000000000001</v>
      </c>
      <c r="G27" s="128">
        <f>H27/$E$9</f>
        <v>0.02</v>
      </c>
      <c r="H27" s="135">
        <f>Abitabel!J28</f>
        <v>2.6520000000000001</v>
      </c>
      <c r="I27" s="144" t="s">
        <v>49</v>
      </c>
      <c r="J27" s="193"/>
      <c r="K27" s="63"/>
      <c r="O27" s="3"/>
      <c r="P27" s="63"/>
      <c r="Q27" s="64"/>
    </row>
    <row r="28" spans="2:17" ht="15.75" thickBot="1" x14ac:dyDescent="0.3">
      <c r="B28" s="23"/>
      <c r="C28" s="24" t="s">
        <v>16</v>
      </c>
      <c r="D28" s="146"/>
      <c r="E28" s="121">
        <f>SUM(E22:E27)</f>
        <v>4.9000000000000004</v>
      </c>
      <c r="F28" s="91">
        <f>SUM(F22:F27)</f>
        <v>649.74</v>
      </c>
      <c r="G28" s="172">
        <f>SUM(G22:G27)</f>
        <v>6.4095173453996974</v>
      </c>
      <c r="H28" s="154">
        <f>SUM(H22:H27)</f>
        <v>849.90199999999993</v>
      </c>
      <c r="I28" s="39"/>
      <c r="J28" s="25"/>
      <c r="K28" s="63"/>
      <c r="P28" s="63"/>
      <c r="Q28" s="64"/>
    </row>
    <row r="29" spans="2:17" ht="17.25" customHeight="1" x14ac:dyDescent="0.25">
      <c r="B29" s="26"/>
      <c r="C29" s="8"/>
      <c r="D29" s="8"/>
      <c r="E29" s="27"/>
      <c r="F29" s="28"/>
      <c r="G29" s="27"/>
      <c r="H29" s="28"/>
      <c r="I29" s="29"/>
      <c r="K29" s="63"/>
    </row>
    <row r="30" spans="2:17" x14ac:dyDescent="0.25">
      <c r="B30" s="194" t="s">
        <v>20</v>
      </c>
      <c r="C30" s="194"/>
      <c r="D30" s="194"/>
      <c r="E30" s="27">
        <f>E28+E19</f>
        <v>7.343011067902216</v>
      </c>
      <c r="F30" s="28">
        <f>F28+F19</f>
        <v>973.68326760383388</v>
      </c>
      <c r="G30" s="27">
        <f>G28+G19</f>
        <v>8.8699698765606989</v>
      </c>
      <c r="H30" s="28">
        <f>H28+H19</f>
        <v>1176.1580056319488</v>
      </c>
      <c r="I30" s="29"/>
    </row>
    <row r="31" spans="2:17" x14ac:dyDescent="0.25">
      <c r="B31" s="26" t="s">
        <v>9</v>
      </c>
      <c r="C31" s="51"/>
      <c r="D31" s="30">
        <v>0.2</v>
      </c>
      <c r="E31" s="87">
        <f>E30*D31</f>
        <v>1.4686022135804433</v>
      </c>
      <c r="F31" s="28">
        <f>F30*D31</f>
        <v>194.73665352076679</v>
      </c>
      <c r="G31" s="87">
        <f>G30*D31</f>
        <v>1.7739939753121399</v>
      </c>
      <c r="H31" s="28">
        <f>H30*D31</f>
        <v>235.23160112638976</v>
      </c>
    </row>
    <row r="32" spans="2:17" x14ac:dyDescent="0.25">
      <c r="B32" s="8" t="s">
        <v>17</v>
      </c>
      <c r="C32" s="8"/>
      <c r="D32" s="8"/>
      <c r="E32" s="27">
        <f>E31+E30</f>
        <v>8.8116132814826589</v>
      </c>
      <c r="F32" s="28">
        <f>F31+F30</f>
        <v>1168.4199211246007</v>
      </c>
      <c r="G32" s="27">
        <f>G31+G30</f>
        <v>10.643963851872838</v>
      </c>
      <c r="H32" s="28">
        <f>H31+H30</f>
        <v>1411.3896067583385</v>
      </c>
      <c r="I32" s="29"/>
    </row>
    <row r="33" spans="2:10" x14ac:dyDescent="0.25">
      <c r="B33" s="8" t="s">
        <v>25</v>
      </c>
      <c r="C33" s="8"/>
      <c r="D33" s="8"/>
      <c r="E33" s="150" t="s">
        <v>65</v>
      </c>
      <c r="F33" s="28">
        <f>F30*9</f>
        <v>8763.1494084345049</v>
      </c>
      <c r="G33" s="150" t="s">
        <v>66</v>
      </c>
      <c r="H33" s="28">
        <f>H30*6</f>
        <v>7056.9480337916921</v>
      </c>
      <c r="I33" s="31"/>
      <c r="J33" s="32"/>
    </row>
    <row r="34" spans="2:10" ht="15.75" thickBot="1" x14ac:dyDescent="0.3">
      <c r="B34" s="8" t="s">
        <v>26</v>
      </c>
      <c r="C34" s="8"/>
      <c r="D34" s="8"/>
      <c r="E34" s="151" t="s">
        <v>65</v>
      </c>
      <c r="F34" s="33">
        <f>F32*9</f>
        <v>10515.779290121407</v>
      </c>
      <c r="G34" s="151" t="s">
        <v>66</v>
      </c>
      <c r="H34" s="33">
        <f>H32*6</f>
        <v>8468.3376405500312</v>
      </c>
      <c r="I34" s="34"/>
      <c r="J34" s="35"/>
    </row>
    <row r="35" spans="2:10" ht="15.75" x14ac:dyDescent="0.25">
      <c r="B35" s="195"/>
      <c r="C35" s="195"/>
      <c r="D35" s="195"/>
      <c r="E35" s="52"/>
      <c r="F35" s="52"/>
      <c r="G35" s="52"/>
      <c r="H35" s="52"/>
      <c r="I35" s="52"/>
      <c r="J35" s="2"/>
    </row>
    <row r="36" spans="2:10" ht="54" customHeight="1" x14ac:dyDescent="0.25">
      <c r="B36" s="191" t="s">
        <v>48</v>
      </c>
      <c r="C36" s="191"/>
      <c r="D36" s="191"/>
      <c r="E36" s="191"/>
      <c r="F36" s="191"/>
      <c r="G36" s="191"/>
      <c r="H36" s="191"/>
      <c r="I36" s="191"/>
      <c r="J36" s="191"/>
    </row>
    <row r="37" spans="2:10" ht="15.75" x14ac:dyDescent="0.25">
      <c r="B37" s="88"/>
      <c r="C37" s="2"/>
      <c r="D37" s="2"/>
      <c r="E37" s="2"/>
      <c r="F37" s="2"/>
      <c r="G37" s="2"/>
      <c r="H37" s="2"/>
      <c r="I37" s="2"/>
      <c r="J37" s="2"/>
    </row>
    <row r="38" spans="2:10" ht="15.75" x14ac:dyDescent="0.25">
      <c r="B38" s="2"/>
      <c r="C38" s="2"/>
      <c r="D38" s="2"/>
      <c r="E38" s="2"/>
      <c r="F38" s="2"/>
      <c r="G38" s="2"/>
      <c r="H38" s="2"/>
      <c r="I38" s="2"/>
      <c r="J38" s="2"/>
    </row>
    <row r="39" spans="2:10" x14ac:dyDescent="0.25">
      <c r="B39" s="8" t="s">
        <v>5</v>
      </c>
      <c r="C39" s="8"/>
      <c r="D39" s="8"/>
    </row>
    <row r="41" spans="2:10" x14ac:dyDescent="0.25">
      <c r="B41" s="49" t="s">
        <v>6</v>
      </c>
      <c r="C41" s="49"/>
      <c r="D41" s="49"/>
      <c r="E41" s="49"/>
      <c r="F41" s="49"/>
      <c r="G41" s="49"/>
      <c r="H41" s="49"/>
      <c r="I41" s="49"/>
    </row>
    <row r="42" spans="2:10" ht="15.75" x14ac:dyDescent="0.25">
      <c r="B42" s="2"/>
      <c r="C42" s="2"/>
      <c r="D42" s="2"/>
      <c r="E42" s="2"/>
      <c r="F42" s="2"/>
      <c r="G42" s="2"/>
      <c r="H42" s="2"/>
      <c r="I42" s="2"/>
      <c r="J42" s="2"/>
    </row>
  </sheetData>
  <mergeCells count="14">
    <mergeCell ref="B36:J36"/>
    <mergeCell ref="J22:J27"/>
    <mergeCell ref="B30:D30"/>
    <mergeCell ref="B35:D35"/>
    <mergeCell ref="I14:I15"/>
    <mergeCell ref="A4:J4"/>
    <mergeCell ref="C15:D15"/>
    <mergeCell ref="I16:I18"/>
    <mergeCell ref="C22:D22"/>
    <mergeCell ref="C27:D27"/>
    <mergeCell ref="J14:J18"/>
    <mergeCell ref="I24:I26"/>
    <mergeCell ref="E12:F12"/>
    <mergeCell ref="G12:H12"/>
  </mergeCells>
  <pageMargins left="0.7" right="0.7" top="0.75" bottom="0.75" header="0.3" footer="0.3"/>
  <pageSetup paperSize="9" orientation="portrait" r:id="rId1"/>
  <ignoredErrors>
    <ignoredError sqref="F16:F18 F14:G14 F22 F24:F27"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D84D01-A781-42D0-990F-C8F373D880F6}">
  <dimension ref="A1:S43"/>
  <sheetViews>
    <sheetView topLeftCell="A6" workbookViewId="0">
      <selection activeCell="K31" sqref="K31"/>
    </sheetView>
  </sheetViews>
  <sheetFormatPr defaultRowHeight="15" x14ac:dyDescent="0.25"/>
  <cols>
    <col min="1" max="1" width="5.42578125" style="1" customWidth="1"/>
    <col min="2" max="2" width="7.7109375" style="1" customWidth="1"/>
    <col min="3" max="3" width="7.85546875" style="1" customWidth="1"/>
    <col min="4" max="4" width="56.7109375" style="1" customWidth="1"/>
    <col min="5" max="10" width="16.7109375" style="1" customWidth="1"/>
    <col min="11" max="11" width="25.85546875" style="1" customWidth="1"/>
    <col min="12" max="12" width="35" style="1" customWidth="1"/>
    <col min="13" max="13" width="16.28515625" style="1" customWidth="1"/>
    <col min="14" max="15" width="9.140625" style="1"/>
    <col min="16" max="16" width="8.5703125" style="1" customWidth="1"/>
    <col min="17" max="17" width="9.140625" style="1"/>
    <col min="18" max="18" width="11.28515625" style="1" bestFit="1" customWidth="1"/>
    <col min="19" max="19" width="10.140625" style="1" bestFit="1" customWidth="1"/>
    <col min="20" max="16384" width="9.140625" style="1"/>
  </cols>
  <sheetData>
    <row r="1" spans="1:19" x14ac:dyDescent="0.25">
      <c r="L1" s="93" t="s">
        <v>54</v>
      </c>
    </row>
    <row r="2" spans="1:19" ht="15" customHeight="1" x14ac:dyDescent="0.25">
      <c r="L2" s="93" t="s">
        <v>59</v>
      </c>
    </row>
    <row r="3" spans="1:19" ht="15" customHeight="1" x14ac:dyDescent="0.25">
      <c r="L3" s="93"/>
    </row>
    <row r="4" spans="1:19" ht="18.75" x14ac:dyDescent="0.3">
      <c r="A4" s="177" t="s">
        <v>64</v>
      </c>
      <c r="B4" s="177"/>
      <c r="C4" s="177"/>
      <c r="D4" s="177"/>
      <c r="E4" s="177"/>
      <c r="F4" s="177"/>
      <c r="G4" s="177"/>
      <c r="H4" s="177"/>
      <c r="I4" s="177"/>
      <c r="J4" s="177"/>
      <c r="K4" s="177"/>
      <c r="L4" s="177"/>
    </row>
    <row r="5" spans="1:19" ht="16.5" customHeight="1" x14ac:dyDescent="0.25"/>
    <row r="6" spans="1:19" x14ac:dyDescent="0.25">
      <c r="C6" s="3" t="s">
        <v>10</v>
      </c>
      <c r="D6" s="7" t="s">
        <v>55</v>
      </c>
      <c r="O6" s="53"/>
      <c r="P6" s="54"/>
    </row>
    <row r="7" spans="1:19" x14ac:dyDescent="0.25">
      <c r="C7" s="3" t="s">
        <v>11</v>
      </c>
      <c r="D7" s="4" t="s">
        <v>56</v>
      </c>
      <c r="L7" s="55"/>
      <c r="O7" s="53"/>
      <c r="P7" s="54"/>
      <c r="R7" s="56"/>
    </row>
    <row r="8" spans="1:19" ht="15.75" x14ac:dyDescent="0.25">
      <c r="L8" s="2"/>
      <c r="M8" s="8"/>
      <c r="N8" s="8"/>
      <c r="O8" s="53"/>
      <c r="P8" s="54"/>
      <c r="Q8" s="3"/>
      <c r="R8" s="56"/>
    </row>
    <row r="9" spans="1:19" ht="17.25" x14ac:dyDescent="0.25">
      <c r="D9" s="5" t="s">
        <v>22</v>
      </c>
      <c r="E9" s="6">
        <v>156.5</v>
      </c>
      <c r="F9" s="7" t="s">
        <v>27</v>
      </c>
      <c r="G9" s="6">
        <v>132.6</v>
      </c>
      <c r="H9" s="7" t="s">
        <v>27</v>
      </c>
      <c r="I9" s="8"/>
      <c r="J9" s="8"/>
      <c r="K9" s="8"/>
      <c r="N9" s="57"/>
    </row>
    <row r="10" spans="1:19" ht="17.25" x14ac:dyDescent="0.25">
      <c r="D10" s="5" t="s">
        <v>15</v>
      </c>
      <c r="E10" s="92">
        <v>3329</v>
      </c>
      <c r="F10" s="7" t="s">
        <v>27</v>
      </c>
      <c r="G10" s="92">
        <v>3329</v>
      </c>
      <c r="H10" s="7" t="s">
        <v>27</v>
      </c>
      <c r="I10" s="8"/>
      <c r="J10" s="8"/>
      <c r="K10" s="8"/>
      <c r="M10" s="8"/>
      <c r="N10" s="58"/>
      <c r="Q10" s="8"/>
    </row>
    <row r="11" spans="1:19" x14ac:dyDescent="0.25">
      <c r="D11" s="122"/>
      <c r="E11" s="124"/>
      <c r="F11" s="8"/>
      <c r="G11" s="123"/>
      <c r="H11" s="8"/>
      <c r="I11" s="8"/>
      <c r="J11" s="8"/>
      <c r="K11" s="8"/>
      <c r="M11" s="8"/>
      <c r="N11" s="58"/>
      <c r="Q11" s="8"/>
    </row>
    <row r="12" spans="1:19" x14ac:dyDescent="0.25">
      <c r="D12" s="122"/>
      <c r="E12" s="199" t="s">
        <v>67</v>
      </c>
      <c r="F12" s="199"/>
      <c r="G12" s="199" t="s">
        <v>68</v>
      </c>
      <c r="H12" s="199"/>
      <c r="I12" s="8"/>
      <c r="J12" s="8"/>
      <c r="K12" s="8"/>
      <c r="M12" s="8"/>
      <c r="N12" s="58"/>
      <c r="Q12" s="8"/>
    </row>
    <row r="13" spans="1:19" ht="15.75" thickBot="1" x14ac:dyDescent="0.3">
      <c r="D13" s="8"/>
      <c r="E13" s="189" t="s">
        <v>61</v>
      </c>
      <c r="F13" s="198"/>
      <c r="G13" s="189" t="s">
        <v>62</v>
      </c>
      <c r="H13" s="190"/>
      <c r="I13" s="189" t="s">
        <v>63</v>
      </c>
      <c r="J13" s="190"/>
      <c r="K13" s="125"/>
      <c r="Q13" s="59"/>
      <c r="R13" s="60"/>
    </row>
    <row r="14" spans="1:19" ht="17.25" x14ac:dyDescent="0.25">
      <c r="B14" s="9" t="s">
        <v>18</v>
      </c>
      <c r="C14" s="43"/>
      <c r="D14" s="43"/>
      <c r="E14" s="156" t="s">
        <v>70</v>
      </c>
      <c r="F14" s="157" t="s">
        <v>8</v>
      </c>
      <c r="G14" s="10" t="s">
        <v>28</v>
      </c>
      <c r="H14" s="40" t="s">
        <v>8</v>
      </c>
      <c r="I14" s="10" t="s">
        <v>28</v>
      </c>
      <c r="J14" s="40" t="s">
        <v>8</v>
      </c>
      <c r="K14" s="37" t="s">
        <v>23</v>
      </c>
      <c r="L14" s="11" t="s">
        <v>12</v>
      </c>
    </row>
    <row r="15" spans="1:19" ht="15" customHeight="1" x14ac:dyDescent="0.25">
      <c r="B15" s="42"/>
      <c r="C15" s="61" t="s">
        <v>47</v>
      </c>
      <c r="D15" s="62"/>
      <c r="E15" s="158">
        <f>F15/$E$9</f>
        <v>0.19686900958466452</v>
      </c>
      <c r="F15" s="159">
        <v>30.81</v>
      </c>
      <c r="G15" s="174">
        <f>H15/$G$9</f>
        <v>0.19162895927601811</v>
      </c>
      <c r="H15" s="175">
        <f>'Annuiteetgraafik BIL_vähend'!F17</f>
        <v>25.41</v>
      </c>
      <c r="I15" s="174">
        <f>J15/$G$9</f>
        <v>0.19162895927601811</v>
      </c>
      <c r="J15" s="176">
        <f>'Annuiteetgraafik BIL_vähend'!F17</f>
        <v>25.41</v>
      </c>
      <c r="K15" s="196" t="s">
        <v>53</v>
      </c>
      <c r="L15" s="184"/>
      <c r="M15" s="63"/>
      <c r="Q15" s="3"/>
      <c r="R15" s="63"/>
      <c r="S15" s="64"/>
    </row>
    <row r="16" spans="1:19" ht="15" customHeight="1" x14ac:dyDescent="0.25">
      <c r="B16" s="13">
        <v>400</v>
      </c>
      <c r="C16" s="178" t="s">
        <v>46</v>
      </c>
      <c r="D16" s="179"/>
      <c r="E16" s="158">
        <v>1.67</v>
      </c>
      <c r="F16" s="159">
        <f>E16*$E$9</f>
        <v>261.35499999999996</v>
      </c>
      <c r="G16" s="130">
        <v>1.67</v>
      </c>
      <c r="H16" s="141">
        <f>G16*$G$9</f>
        <v>221.44199999999998</v>
      </c>
      <c r="I16" s="137">
        <v>1.67</v>
      </c>
      <c r="J16" s="138">
        <f>I16*$G$9</f>
        <v>221.44199999999998</v>
      </c>
      <c r="K16" s="197"/>
      <c r="L16" s="185"/>
      <c r="Q16" s="3"/>
      <c r="R16" s="63"/>
      <c r="S16" s="64"/>
    </row>
    <row r="17" spans="2:19" ht="15" customHeight="1" x14ac:dyDescent="0.25">
      <c r="B17" s="13">
        <v>100</v>
      </c>
      <c r="C17" s="44" t="s">
        <v>14</v>
      </c>
      <c r="D17" s="45"/>
      <c r="E17" s="158">
        <f>F17/$E$9</f>
        <v>0.32696357827476041</v>
      </c>
      <c r="F17" s="159">
        <v>51.169800000000002</v>
      </c>
      <c r="G17" s="139">
        <f>E17</f>
        <v>0.32696357827476041</v>
      </c>
      <c r="H17" s="138">
        <f>G17*$G$9</f>
        <v>43.35537047923323</v>
      </c>
      <c r="I17" s="137">
        <f>J17/$G$9</f>
        <v>0.33677248562300327</v>
      </c>
      <c r="J17" s="138">
        <f>H17*1.03</f>
        <v>44.65603159361023</v>
      </c>
      <c r="K17" s="180" t="s">
        <v>58</v>
      </c>
      <c r="L17" s="185"/>
      <c r="M17" s="63"/>
      <c r="Q17" s="3"/>
      <c r="R17" s="63"/>
      <c r="S17" s="64"/>
    </row>
    <row r="18" spans="2:19" ht="15" customHeight="1" x14ac:dyDescent="0.25">
      <c r="B18" s="13">
        <v>200</v>
      </c>
      <c r="C18" s="12" t="s">
        <v>0</v>
      </c>
      <c r="D18" s="36"/>
      <c r="E18" s="158">
        <f>F18/$E$9</f>
        <v>0.24420063897763578</v>
      </c>
      <c r="F18" s="159">
        <v>38.217399999999998</v>
      </c>
      <c r="G18" s="139">
        <f>E18</f>
        <v>0.24420063897763578</v>
      </c>
      <c r="H18" s="138">
        <f>G18*$G$9</f>
        <v>32.381004728434505</v>
      </c>
      <c r="I18" s="137">
        <f>J18/$G$9</f>
        <v>0.25152665814696484</v>
      </c>
      <c r="J18" s="138">
        <f>H18*1.03</f>
        <v>33.352434870287539</v>
      </c>
      <c r="K18" s="181"/>
      <c r="L18" s="185"/>
      <c r="M18" s="63"/>
      <c r="Q18" s="3"/>
      <c r="R18" s="63"/>
      <c r="S18" s="64"/>
    </row>
    <row r="19" spans="2:19" ht="15" customHeight="1" x14ac:dyDescent="0.25">
      <c r="B19" s="13">
        <v>500</v>
      </c>
      <c r="C19" s="12" t="s">
        <v>1</v>
      </c>
      <c r="D19" s="36"/>
      <c r="E19" s="158">
        <f>F19/$E$9</f>
        <v>1.0217891373801916E-2</v>
      </c>
      <c r="F19" s="159">
        <v>1.5991</v>
      </c>
      <c r="G19" s="131">
        <f>E19</f>
        <v>1.0217891373801916E-2</v>
      </c>
      <c r="H19" s="142">
        <f>G19*$G$9</f>
        <v>1.3548923961661341</v>
      </c>
      <c r="I19" s="127">
        <f>J19/$G$9</f>
        <v>1.0524428115015975E-2</v>
      </c>
      <c r="J19" s="142">
        <f>H19*1.03</f>
        <v>1.3955391680511182</v>
      </c>
      <c r="K19" s="182"/>
      <c r="L19" s="186"/>
      <c r="M19" s="63"/>
      <c r="Q19" s="3"/>
      <c r="R19" s="63"/>
      <c r="S19" s="64"/>
    </row>
    <row r="20" spans="2:19" x14ac:dyDescent="0.25">
      <c r="B20" s="14"/>
      <c r="C20" s="15" t="s">
        <v>13</v>
      </c>
      <c r="D20" s="15"/>
      <c r="E20" s="160">
        <f t="shared" ref="E20:J20" si="0">SUM(E15:E19)</f>
        <v>2.4482511182108624</v>
      </c>
      <c r="F20" s="161">
        <f t="shared" si="0"/>
        <v>383.15129999999999</v>
      </c>
      <c r="G20" s="119">
        <f t="shared" si="0"/>
        <v>2.4430110679022161</v>
      </c>
      <c r="H20" s="41">
        <f t="shared" si="0"/>
        <v>323.94326760383382</v>
      </c>
      <c r="I20" s="119">
        <f t="shared" si="0"/>
        <v>2.4604525311610019</v>
      </c>
      <c r="J20" s="41">
        <f t="shared" si="0"/>
        <v>326.25600563194888</v>
      </c>
      <c r="K20" s="38"/>
      <c r="L20" s="16"/>
      <c r="M20" s="63"/>
      <c r="R20" s="63"/>
      <c r="S20" s="64"/>
    </row>
    <row r="21" spans="2:19" x14ac:dyDescent="0.25">
      <c r="B21" s="17"/>
      <c r="C21" s="18"/>
      <c r="D21" s="18"/>
      <c r="E21" s="162"/>
      <c r="F21" s="163"/>
      <c r="G21" s="120"/>
      <c r="H21" s="47"/>
      <c r="I21" s="120"/>
      <c r="J21" s="47"/>
      <c r="K21" s="50"/>
      <c r="L21" s="19"/>
      <c r="M21" s="63"/>
      <c r="R21" s="63"/>
      <c r="S21" s="64"/>
    </row>
    <row r="22" spans="2:19" ht="17.25" x14ac:dyDescent="0.25">
      <c r="B22" s="20" t="s">
        <v>19</v>
      </c>
      <c r="C22" s="15"/>
      <c r="D22" s="15"/>
      <c r="E22" s="164" t="s">
        <v>70</v>
      </c>
      <c r="F22" s="165" t="s">
        <v>8</v>
      </c>
      <c r="G22" s="21" t="s">
        <v>28</v>
      </c>
      <c r="H22" s="46" t="s">
        <v>8</v>
      </c>
      <c r="I22" s="21" t="s">
        <v>28</v>
      </c>
      <c r="J22" s="46" t="s">
        <v>8</v>
      </c>
      <c r="K22" s="48" t="s">
        <v>23</v>
      </c>
      <c r="L22" s="22" t="s">
        <v>12</v>
      </c>
      <c r="M22" s="63"/>
      <c r="R22" s="63"/>
      <c r="S22" s="64"/>
    </row>
    <row r="23" spans="2:19" ht="15.75" customHeight="1" x14ac:dyDescent="0.25">
      <c r="B23" s="13">
        <v>300</v>
      </c>
      <c r="C23" s="179" t="s">
        <v>51</v>
      </c>
      <c r="D23" s="202"/>
      <c r="E23" s="94">
        <f>F23/$E$9</f>
        <v>0.69594249201277958</v>
      </c>
      <c r="F23" s="89">
        <v>108.91500000000001</v>
      </c>
      <c r="G23" s="132">
        <v>1.1000000000000001</v>
      </c>
      <c r="H23" s="135">
        <f>G23*$G$9</f>
        <v>145.86000000000001</v>
      </c>
      <c r="I23" s="128">
        <f>J23/$G$9</f>
        <v>1.5395173453996982</v>
      </c>
      <c r="J23" s="135">
        <v>204.14</v>
      </c>
      <c r="K23" s="144" t="s">
        <v>49</v>
      </c>
      <c r="L23" s="192" t="s">
        <v>57</v>
      </c>
      <c r="Q23" s="3"/>
      <c r="R23" s="63"/>
      <c r="S23" s="64"/>
    </row>
    <row r="24" spans="2:19" ht="15" customHeight="1" x14ac:dyDescent="0.25">
      <c r="B24" s="13">
        <v>600</v>
      </c>
      <c r="C24" s="12" t="s">
        <v>24</v>
      </c>
      <c r="D24" s="36"/>
      <c r="E24" s="200"/>
      <c r="F24" s="201"/>
      <c r="G24" s="152"/>
      <c r="H24" s="153"/>
      <c r="I24" s="200"/>
      <c r="J24" s="201"/>
      <c r="K24" s="145"/>
      <c r="L24" s="193"/>
      <c r="M24" s="63"/>
      <c r="Q24" s="3"/>
      <c r="R24" s="63"/>
      <c r="S24" s="64"/>
    </row>
    <row r="25" spans="2:19" ht="15" customHeight="1" x14ac:dyDescent="0.25">
      <c r="B25" s="13"/>
      <c r="C25" s="12">
        <v>610</v>
      </c>
      <c r="D25" s="36" t="s">
        <v>2</v>
      </c>
      <c r="E25" s="94">
        <f>F25/$E$9</f>
        <v>0.99970200378913743</v>
      </c>
      <c r="F25" s="89">
        <v>156.45336359300001</v>
      </c>
      <c r="G25" s="134">
        <v>1.6</v>
      </c>
      <c r="H25" s="89">
        <f>G25*$G$9</f>
        <v>212.16</v>
      </c>
      <c r="I25" s="140">
        <v>2.16</v>
      </c>
      <c r="J25" s="135">
        <f>I25*$G$9</f>
        <v>286.416</v>
      </c>
      <c r="K25" s="187" t="s">
        <v>50</v>
      </c>
      <c r="L25" s="193"/>
      <c r="M25" s="63"/>
      <c r="Q25" s="3"/>
      <c r="R25" s="63"/>
      <c r="S25" s="64"/>
    </row>
    <row r="26" spans="2:19" x14ac:dyDescent="0.25">
      <c r="B26" s="13"/>
      <c r="C26" s="12">
        <v>620</v>
      </c>
      <c r="D26" s="36" t="s">
        <v>3</v>
      </c>
      <c r="E26" s="94">
        <f>F26/$E$9</f>
        <v>0.87008283297124589</v>
      </c>
      <c r="F26" s="89">
        <v>136.16796335999999</v>
      </c>
      <c r="G26" s="134">
        <v>2.1</v>
      </c>
      <c r="H26" s="143">
        <f>G26*$G$9</f>
        <v>278.45999999999998</v>
      </c>
      <c r="I26" s="129">
        <v>2.61</v>
      </c>
      <c r="J26" s="135">
        <f>I26*$G$9</f>
        <v>346.08599999999996</v>
      </c>
      <c r="K26" s="188"/>
      <c r="L26" s="193"/>
      <c r="M26" s="63"/>
      <c r="Q26" s="3"/>
      <c r="R26" s="63"/>
      <c r="S26" s="64"/>
    </row>
    <row r="27" spans="2:19" x14ac:dyDescent="0.25">
      <c r="B27" s="13"/>
      <c r="C27" s="12">
        <v>630</v>
      </c>
      <c r="D27" s="36" t="s">
        <v>4</v>
      </c>
      <c r="E27" s="94">
        <f>F27/$E$9</f>
        <v>9.0497310012779553E-2</v>
      </c>
      <c r="F27" s="89">
        <v>14.162829017</v>
      </c>
      <c r="G27" s="133">
        <v>0.08</v>
      </c>
      <c r="H27" s="89">
        <f>G27*$G$9</f>
        <v>10.608000000000001</v>
      </c>
      <c r="I27" s="140">
        <v>0.08</v>
      </c>
      <c r="J27" s="135">
        <f>$G$9*I27</f>
        <v>10.608000000000001</v>
      </c>
      <c r="K27" s="188"/>
      <c r="L27" s="193"/>
      <c r="M27" s="63"/>
      <c r="Q27" s="3"/>
      <c r="R27" s="63"/>
      <c r="S27" s="64"/>
    </row>
    <row r="28" spans="2:19" x14ac:dyDescent="0.25">
      <c r="B28" s="13">
        <v>700</v>
      </c>
      <c r="C28" s="179" t="s">
        <v>29</v>
      </c>
      <c r="D28" s="202"/>
      <c r="E28" s="94">
        <f>F28/$E$9</f>
        <v>1.021299254313099E-2</v>
      </c>
      <c r="F28" s="89">
        <v>1.598333333</v>
      </c>
      <c r="G28" s="134">
        <v>0.02</v>
      </c>
      <c r="H28" s="135">
        <f>G28*$G$9</f>
        <v>2.6520000000000001</v>
      </c>
      <c r="I28" s="134">
        <v>0.02</v>
      </c>
      <c r="J28" s="135">
        <f>$G$9*I28</f>
        <v>2.6520000000000001</v>
      </c>
      <c r="K28" s="144" t="s">
        <v>49</v>
      </c>
      <c r="L28" s="193"/>
      <c r="M28" s="63"/>
      <c r="Q28" s="3"/>
      <c r="R28" s="63"/>
      <c r="S28" s="64"/>
    </row>
    <row r="29" spans="2:19" ht="15.75" thickBot="1" x14ac:dyDescent="0.3">
      <c r="B29" s="23"/>
      <c r="C29" s="24" t="s">
        <v>16</v>
      </c>
      <c r="D29" s="24"/>
      <c r="E29" s="90">
        <f>SUM(E23:E28)</f>
        <v>2.6664376313290732</v>
      </c>
      <c r="F29" s="91">
        <f>SUM(F23:F28)</f>
        <v>417.29748930300002</v>
      </c>
      <c r="G29" s="121">
        <f>SUM(G23:G28)</f>
        <v>4.9000000000000004</v>
      </c>
      <c r="H29" s="154">
        <f>SUM(H23:H28)</f>
        <v>649.74</v>
      </c>
      <c r="I29" s="121">
        <f>I23+I25+I26+I27+I28</f>
        <v>6.4095173453996974</v>
      </c>
      <c r="J29" s="154">
        <f>J23+J25+J26+J27+J28</f>
        <v>849.90199999999993</v>
      </c>
      <c r="K29" s="39"/>
      <c r="L29" s="25"/>
      <c r="M29" s="63"/>
      <c r="R29" s="63"/>
      <c r="S29" s="64"/>
    </row>
    <row r="30" spans="2:19" ht="17.25" customHeight="1" x14ac:dyDescent="0.25">
      <c r="B30" s="26"/>
      <c r="C30" s="8"/>
      <c r="D30" s="8"/>
      <c r="E30" s="166"/>
      <c r="F30" s="167"/>
      <c r="G30" s="27"/>
      <c r="H30" s="28"/>
      <c r="I30" s="27"/>
      <c r="J30" s="28"/>
      <c r="K30" s="29"/>
      <c r="M30" s="63"/>
    </row>
    <row r="31" spans="2:19" x14ac:dyDescent="0.25">
      <c r="B31" s="194" t="s">
        <v>20</v>
      </c>
      <c r="C31" s="194"/>
      <c r="D31" s="194"/>
      <c r="E31" s="166">
        <f t="shared" ref="E31:J31" si="1">E29+E20</f>
        <v>5.1146887495399351</v>
      </c>
      <c r="F31" s="167">
        <f t="shared" si="1"/>
        <v>800.44878930300001</v>
      </c>
      <c r="G31" s="27">
        <f t="shared" si="1"/>
        <v>7.343011067902216</v>
      </c>
      <c r="H31" s="28">
        <f t="shared" si="1"/>
        <v>973.68326760383388</v>
      </c>
      <c r="I31" s="27">
        <f t="shared" si="1"/>
        <v>8.8699698765606989</v>
      </c>
      <c r="J31" s="28">
        <f t="shared" si="1"/>
        <v>1176.1580056319488</v>
      </c>
      <c r="K31" s="29"/>
    </row>
    <row r="32" spans="2:19" x14ac:dyDescent="0.25">
      <c r="B32" s="26" t="s">
        <v>9</v>
      </c>
      <c r="C32" s="51"/>
      <c r="D32" s="30">
        <v>0.2</v>
      </c>
      <c r="E32" s="168">
        <f>E31*D32</f>
        <v>1.022937749907987</v>
      </c>
      <c r="F32" s="167">
        <f>F31*D32</f>
        <v>160.0897578606</v>
      </c>
      <c r="G32" s="87">
        <f>G31*D32</f>
        <v>1.4686022135804433</v>
      </c>
      <c r="H32" s="28">
        <f>H31*D32</f>
        <v>194.73665352076679</v>
      </c>
      <c r="I32" s="87">
        <f>I31*D32</f>
        <v>1.7739939753121399</v>
      </c>
      <c r="J32" s="28">
        <f>J31*D32</f>
        <v>235.23160112638976</v>
      </c>
    </row>
    <row r="33" spans="2:12" x14ac:dyDescent="0.25">
      <c r="B33" s="8" t="s">
        <v>17</v>
      </c>
      <c r="C33" s="8"/>
      <c r="D33" s="8"/>
      <c r="E33" s="166">
        <f t="shared" ref="E33:J33" si="2">E32+E31</f>
        <v>6.1376264994479222</v>
      </c>
      <c r="F33" s="167">
        <f t="shared" si="2"/>
        <v>960.53854716360001</v>
      </c>
      <c r="G33" s="27">
        <f t="shared" si="2"/>
        <v>8.8116132814826589</v>
      </c>
      <c r="H33" s="28">
        <f t="shared" si="2"/>
        <v>1168.4199211246007</v>
      </c>
      <c r="I33" s="27">
        <f t="shared" si="2"/>
        <v>10.643963851872838</v>
      </c>
      <c r="J33" s="28">
        <f t="shared" si="2"/>
        <v>1411.3896067583385</v>
      </c>
      <c r="K33" s="29"/>
    </row>
    <row r="34" spans="2:12" x14ac:dyDescent="0.25">
      <c r="B34" s="8" t="s">
        <v>25</v>
      </c>
      <c r="C34" s="8"/>
      <c r="D34" s="8"/>
      <c r="E34" s="169" t="s">
        <v>69</v>
      </c>
      <c r="F34" s="167">
        <f>F31*3</f>
        <v>2401.346367909</v>
      </c>
      <c r="G34" s="150" t="s">
        <v>65</v>
      </c>
      <c r="H34" s="28">
        <f>H31*9</f>
        <v>8763.1494084345049</v>
      </c>
      <c r="I34" s="150" t="s">
        <v>66</v>
      </c>
      <c r="J34" s="28">
        <f>J31*6</f>
        <v>7056.9480337916921</v>
      </c>
      <c r="K34" s="31"/>
      <c r="L34" s="32"/>
    </row>
    <row r="35" spans="2:12" ht="15.75" thickBot="1" x14ac:dyDescent="0.3">
      <c r="B35" s="8" t="s">
        <v>26</v>
      </c>
      <c r="C35" s="8"/>
      <c r="D35" s="8"/>
      <c r="E35" s="170" t="s">
        <v>69</v>
      </c>
      <c r="F35" s="171">
        <f>F33*3</f>
        <v>2881.6156414908</v>
      </c>
      <c r="G35" s="151" t="s">
        <v>65</v>
      </c>
      <c r="H35" s="33">
        <f>H33*9</f>
        <v>10515.779290121407</v>
      </c>
      <c r="I35" s="151" t="s">
        <v>66</v>
      </c>
      <c r="J35" s="33">
        <f>J33*6</f>
        <v>8468.3376405500312</v>
      </c>
      <c r="K35" s="34"/>
      <c r="L35" s="35"/>
    </row>
    <row r="36" spans="2:12" ht="15.75" x14ac:dyDescent="0.25">
      <c r="B36" s="195"/>
      <c r="C36" s="195"/>
      <c r="D36" s="195"/>
      <c r="E36" s="195"/>
      <c r="F36" s="195"/>
      <c r="G36" s="52"/>
      <c r="H36" s="52"/>
      <c r="I36" s="52"/>
      <c r="J36" s="52"/>
      <c r="K36" s="52"/>
      <c r="L36" s="2"/>
    </row>
    <row r="37" spans="2:12" ht="54" customHeight="1" x14ac:dyDescent="0.25">
      <c r="B37" s="191" t="s">
        <v>48</v>
      </c>
      <c r="C37" s="191"/>
      <c r="D37" s="191"/>
      <c r="E37" s="191"/>
      <c r="F37" s="191"/>
      <c r="G37" s="191"/>
      <c r="H37" s="191"/>
      <c r="I37" s="191"/>
      <c r="J37" s="191"/>
      <c r="K37" s="191"/>
      <c r="L37" s="191"/>
    </row>
    <row r="38" spans="2:12" ht="15.75" x14ac:dyDescent="0.25">
      <c r="B38" s="88"/>
      <c r="C38" s="2"/>
      <c r="D38" s="2"/>
      <c r="E38" s="2"/>
      <c r="F38" s="2"/>
      <c r="G38" s="2"/>
      <c r="H38" s="2"/>
      <c r="I38" s="2"/>
      <c r="J38" s="2"/>
      <c r="K38" s="2"/>
      <c r="L38" s="2"/>
    </row>
    <row r="39" spans="2:12" ht="15.75" x14ac:dyDescent="0.25">
      <c r="B39" s="2"/>
      <c r="C39" s="2"/>
      <c r="D39" s="2"/>
      <c r="E39" s="2"/>
      <c r="F39" s="2"/>
      <c r="G39" s="2"/>
      <c r="H39" s="2"/>
      <c r="I39" s="2"/>
      <c r="J39" s="2"/>
      <c r="K39" s="2"/>
      <c r="L39" s="2"/>
    </row>
    <row r="40" spans="2:12" x14ac:dyDescent="0.25">
      <c r="B40" s="8" t="s">
        <v>5</v>
      </c>
      <c r="C40" s="8"/>
      <c r="D40" s="8"/>
      <c r="E40" s="8" t="s">
        <v>7</v>
      </c>
    </row>
    <row r="42" spans="2:12" x14ac:dyDescent="0.25">
      <c r="B42" s="49" t="s">
        <v>6</v>
      </c>
      <c r="C42" s="49"/>
      <c r="D42" s="49"/>
      <c r="E42" s="49" t="s">
        <v>6</v>
      </c>
      <c r="F42" s="49"/>
      <c r="G42" s="49"/>
      <c r="H42" s="49"/>
      <c r="I42" s="49"/>
      <c r="J42" s="49"/>
      <c r="K42" s="49"/>
    </row>
    <row r="43" spans="2:12" ht="15.75" x14ac:dyDescent="0.25">
      <c r="B43" s="2"/>
      <c r="C43" s="2"/>
      <c r="D43" s="2"/>
      <c r="E43" s="2"/>
      <c r="F43" s="2"/>
      <c r="G43" s="2"/>
      <c r="H43" s="2"/>
      <c r="I43" s="2"/>
      <c r="J43" s="2"/>
      <c r="K43" s="2"/>
      <c r="L43" s="2"/>
    </row>
  </sheetData>
  <mergeCells count="19">
    <mergeCell ref="B36:F36"/>
    <mergeCell ref="B37:L37"/>
    <mergeCell ref="E12:F12"/>
    <mergeCell ref="G12:H12"/>
    <mergeCell ref="I24:J24"/>
    <mergeCell ref="C23:D23"/>
    <mergeCell ref="L23:L28"/>
    <mergeCell ref="E24:F24"/>
    <mergeCell ref="K25:K27"/>
    <mergeCell ref="C28:D28"/>
    <mergeCell ref="B31:D31"/>
    <mergeCell ref="A4:L4"/>
    <mergeCell ref="E13:F13"/>
    <mergeCell ref="G13:H13"/>
    <mergeCell ref="I13:J13"/>
    <mergeCell ref="K15:K16"/>
    <mergeCell ref="L15:L19"/>
    <mergeCell ref="C16:D16"/>
    <mergeCell ref="K17:K19"/>
  </mergeCells>
  <pageMargins left="0.7" right="0.7" top="0.75" bottom="0.75" header="0.3" footer="0.3"/>
  <pageSetup paperSize="9" orientation="portrait" r:id="rId1"/>
  <ignoredErrors>
    <ignoredError sqref="H15:I15" formula="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48A53A-9219-4AE0-8A30-0DED7292704E}">
  <dimension ref="A1:P136"/>
  <sheetViews>
    <sheetView zoomScaleNormal="100" workbookViewId="0">
      <selection activeCell="K20" sqref="K20"/>
    </sheetView>
  </sheetViews>
  <sheetFormatPr defaultRowHeight="15" x14ac:dyDescent="0.25"/>
  <cols>
    <col min="1" max="1" width="9.140625" style="68" customWidth="1"/>
    <col min="2" max="2" width="7.85546875" style="68" customWidth="1"/>
    <col min="3" max="3" width="14.7109375" style="68" customWidth="1"/>
    <col min="4" max="4" width="14.28515625" style="68" customWidth="1"/>
    <col min="5" max="7" width="14.7109375" style="68" customWidth="1"/>
    <col min="8" max="10" width="9.140625" style="68"/>
    <col min="11" max="11" width="11" style="68" customWidth="1"/>
    <col min="12" max="16384" width="9.140625" style="68"/>
  </cols>
  <sheetData>
    <row r="1" spans="1:16" x14ac:dyDescent="0.25">
      <c r="A1" s="95"/>
      <c r="B1" s="95"/>
      <c r="C1" s="95"/>
      <c r="D1" s="95"/>
      <c r="E1" s="95"/>
      <c r="F1" s="95"/>
      <c r="G1" s="96"/>
    </row>
    <row r="2" spans="1:16" x14ac:dyDescent="0.25">
      <c r="A2" s="95"/>
      <c r="B2" s="95"/>
      <c r="C2" s="95"/>
      <c r="D2" s="95"/>
      <c r="E2" s="95"/>
      <c r="F2" s="65"/>
      <c r="G2" s="66"/>
    </row>
    <row r="3" spans="1:16" x14ac:dyDescent="0.25">
      <c r="A3" s="95"/>
      <c r="B3" s="95"/>
      <c r="C3" s="95"/>
      <c r="D3" s="95"/>
      <c r="E3" s="95"/>
      <c r="F3" s="65"/>
      <c r="G3" s="66"/>
      <c r="K3" s="77" t="s">
        <v>10</v>
      </c>
      <c r="L3" s="77" t="s">
        <v>44</v>
      </c>
      <c r="M3" s="78"/>
    </row>
    <row r="4" spans="1:16" ht="18.75" x14ac:dyDescent="0.3">
      <c r="A4" s="95"/>
      <c r="B4" s="97" t="s">
        <v>52</v>
      </c>
      <c r="C4" s="95"/>
      <c r="D4" s="95"/>
      <c r="E4" s="65"/>
      <c r="F4" s="98" t="str">
        <f>'Lisa 3'!D7</f>
        <v>Järva maakond, Paide linn, Rüütli tn 25</v>
      </c>
      <c r="G4" s="95"/>
      <c r="K4" s="79" t="s">
        <v>71</v>
      </c>
      <c r="L4" s="80">
        <v>132.6</v>
      </c>
      <c r="M4" s="81">
        <f>L4/$L$5</f>
        <v>5.4592613940466876E-2</v>
      </c>
      <c r="N4" s="86"/>
      <c r="O4" s="85"/>
    </row>
    <row r="5" spans="1:16" x14ac:dyDescent="0.25">
      <c r="A5" s="95"/>
      <c r="B5" s="95"/>
      <c r="C5" s="95"/>
      <c r="D5" s="95"/>
      <c r="E5" s="95"/>
      <c r="F5" s="99"/>
      <c r="G5" s="95"/>
      <c r="K5" s="82" t="s">
        <v>45</v>
      </c>
      <c r="L5" s="83">
        <v>2428.9</v>
      </c>
      <c r="M5" s="82"/>
      <c r="N5" s="84"/>
      <c r="O5" s="85"/>
    </row>
    <row r="6" spans="1:16" x14ac:dyDescent="0.25">
      <c r="A6" s="95"/>
      <c r="B6" s="100" t="s">
        <v>30</v>
      </c>
      <c r="C6" s="101"/>
      <c r="D6" s="102"/>
      <c r="E6" s="103">
        <v>45017</v>
      </c>
      <c r="F6" s="104"/>
      <c r="G6" s="95"/>
      <c r="M6" s="76"/>
      <c r="N6" s="73"/>
      <c r="O6" s="73"/>
    </row>
    <row r="7" spans="1:16" x14ac:dyDescent="0.25">
      <c r="A7" s="95"/>
      <c r="B7" s="105" t="s">
        <v>31</v>
      </c>
      <c r="C7" s="65"/>
      <c r="D7" s="106"/>
      <c r="E7" s="107">
        <v>15</v>
      </c>
      <c r="F7" s="108" t="s">
        <v>21</v>
      </c>
      <c r="G7" s="95"/>
      <c r="M7" s="76"/>
      <c r="N7" s="75"/>
      <c r="O7" s="75"/>
    </row>
    <row r="8" spans="1:16" x14ac:dyDescent="0.25">
      <c r="A8" s="95"/>
      <c r="B8" s="105" t="s">
        <v>32</v>
      </c>
      <c r="C8" s="65"/>
      <c r="D8" s="109">
        <f>E6-1</f>
        <v>45016</v>
      </c>
      <c r="E8" s="110">
        <v>67510.289999999994</v>
      </c>
      <c r="F8" s="108" t="s">
        <v>33</v>
      </c>
      <c r="G8" s="95"/>
      <c r="H8" s="173"/>
      <c r="K8" s="74"/>
      <c r="L8" s="74"/>
      <c r="M8" s="75"/>
      <c r="N8" s="75"/>
      <c r="O8" s="75"/>
    </row>
    <row r="9" spans="1:16" x14ac:dyDescent="0.25">
      <c r="A9" s="95"/>
      <c r="B9" s="105" t="s">
        <v>32</v>
      </c>
      <c r="C9" s="65"/>
      <c r="D9" s="109">
        <f>EDATE(D8,E7)</f>
        <v>45473</v>
      </c>
      <c r="E9" s="110">
        <v>62980.139999999992</v>
      </c>
      <c r="F9" s="108" t="s">
        <v>33</v>
      </c>
      <c r="G9" s="95"/>
      <c r="K9" s="74"/>
      <c r="L9" s="74"/>
      <c r="M9" s="75"/>
      <c r="N9" s="75"/>
      <c r="O9" s="75"/>
    </row>
    <row r="10" spans="1:16" x14ac:dyDescent="0.25">
      <c r="A10" s="95"/>
      <c r="B10" s="105" t="s">
        <v>34</v>
      </c>
      <c r="C10" s="65"/>
      <c r="D10" s="106"/>
      <c r="E10" s="111">
        <f>M4</f>
        <v>5.4592613940466876E-2</v>
      </c>
      <c r="F10" s="108"/>
      <c r="G10" s="95"/>
      <c r="K10" s="74"/>
      <c r="L10" s="74"/>
      <c r="M10" s="75"/>
      <c r="N10" s="76"/>
      <c r="O10" s="76"/>
    </row>
    <row r="11" spans="1:16" x14ac:dyDescent="0.25">
      <c r="A11" s="95"/>
      <c r="B11" s="105" t="s">
        <v>35</v>
      </c>
      <c r="C11" s="65"/>
      <c r="D11" s="106"/>
      <c r="E11" s="112">
        <f>ROUND(E8*E10,2)</f>
        <v>3685.56</v>
      </c>
      <c r="F11" s="108" t="s">
        <v>33</v>
      </c>
      <c r="G11" s="95"/>
      <c r="K11" s="74"/>
      <c r="L11" s="74"/>
      <c r="M11" s="75"/>
      <c r="N11" s="76"/>
      <c r="O11" s="76"/>
    </row>
    <row r="12" spans="1:16" x14ac:dyDescent="0.25">
      <c r="A12" s="95"/>
      <c r="B12" s="105" t="s">
        <v>36</v>
      </c>
      <c r="C12" s="65"/>
      <c r="D12" s="106"/>
      <c r="E12" s="112">
        <f>ROUND(E9*E10,2)</f>
        <v>3438.25</v>
      </c>
      <c r="F12" s="108" t="s">
        <v>33</v>
      </c>
      <c r="G12" s="95"/>
      <c r="K12" s="74"/>
      <c r="L12" s="74"/>
      <c r="M12" s="75"/>
      <c r="N12" s="75"/>
      <c r="O12" s="75"/>
      <c r="P12" s="76"/>
    </row>
    <row r="13" spans="1:16" x14ac:dyDescent="0.25">
      <c r="A13" s="95"/>
      <c r="B13" s="113" t="s">
        <v>60</v>
      </c>
      <c r="C13" s="114"/>
      <c r="D13" s="115"/>
      <c r="E13" s="116">
        <v>0.03</v>
      </c>
      <c r="F13" s="117"/>
      <c r="G13" s="95"/>
      <c r="K13" s="74"/>
      <c r="L13" s="74"/>
      <c r="M13" s="75"/>
      <c r="N13" s="75"/>
      <c r="O13" s="75"/>
      <c r="P13" s="76"/>
    </row>
    <row r="14" spans="1:16" x14ac:dyDescent="0.25">
      <c r="A14" s="95"/>
      <c r="B14" s="107"/>
      <c r="C14" s="65"/>
      <c r="D14" s="106"/>
      <c r="E14" s="118"/>
      <c r="F14" s="107"/>
      <c r="G14" s="95"/>
      <c r="K14" s="74"/>
      <c r="L14" s="74"/>
      <c r="M14" s="75"/>
      <c r="N14" s="75"/>
      <c r="O14" s="75"/>
      <c r="P14" s="76"/>
    </row>
    <row r="15" spans="1:16" x14ac:dyDescent="0.25">
      <c r="A15" s="106"/>
      <c r="B15" s="106"/>
      <c r="C15" s="106"/>
      <c r="D15" s="106"/>
      <c r="E15" s="106"/>
      <c r="F15" s="106"/>
      <c r="G15" s="106"/>
      <c r="K15" s="74"/>
      <c r="L15" s="74"/>
      <c r="M15" s="75"/>
      <c r="N15" s="75"/>
      <c r="O15" s="75"/>
      <c r="P15" s="76"/>
    </row>
    <row r="16" spans="1:16" ht="15.75" thickBot="1" x14ac:dyDescent="0.3">
      <c r="A16" s="69" t="s">
        <v>37</v>
      </c>
      <c r="B16" s="69" t="s">
        <v>38</v>
      </c>
      <c r="C16" s="69" t="s">
        <v>39</v>
      </c>
      <c r="D16" s="69" t="s">
        <v>40</v>
      </c>
      <c r="E16" s="69" t="s">
        <v>41</v>
      </c>
      <c r="F16" s="69" t="s">
        <v>42</v>
      </c>
      <c r="G16" s="69" t="s">
        <v>43</v>
      </c>
      <c r="K16" s="74"/>
      <c r="L16" s="74"/>
      <c r="M16" s="75"/>
      <c r="N16" s="75"/>
      <c r="O16" s="75"/>
      <c r="P16" s="76"/>
    </row>
    <row r="17" spans="1:16" x14ac:dyDescent="0.25">
      <c r="A17" s="70">
        <f>E6</f>
        <v>45017</v>
      </c>
      <c r="B17" s="71">
        <v>1</v>
      </c>
      <c r="C17" s="67">
        <f>E11</f>
        <v>3685.56</v>
      </c>
      <c r="D17" s="72">
        <f>ROUND(IPMT($E$13/12,B17,$E$7,-$E$11,$E$12,0),2)</f>
        <v>9.2100000000000009</v>
      </c>
      <c r="E17" s="72">
        <f>ROUND(PPMT($E$13/12,B17,$E$7,-$E$11,$E$12,0),2)</f>
        <v>16.2</v>
      </c>
      <c r="F17" s="72">
        <f>ROUND(PMT($E$13/12,E7,-E11,E12),2)</f>
        <v>25.41</v>
      </c>
      <c r="G17" s="72">
        <f>C17-E17</f>
        <v>3669.36</v>
      </c>
      <c r="K17" s="74"/>
      <c r="L17" s="74"/>
      <c r="M17" s="75"/>
      <c r="N17" s="75"/>
      <c r="O17" s="75"/>
      <c r="P17" s="76"/>
    </row>
    <row r="18" spans="1:16" x14ac:dyDescent="0.25">
      <c r="A18" s="70">
        <f>EDATE(A17,1)</f>
        <v>45047</v>
      </c>
      <c r="B18" s="71">
        <v>2</v>
      </c>
      <c r="C18" s="67">
        <f>G17</f>
        <v>3669.36</v>
      </c>
      <c r="D18" s="72">
        <f t="shared" ref="D18:D31" si="0">ROUND(C18*$E$13/12,2)</f>
        <v>9.17</v>
      </c>
      <c r="E18" s="72">
        <f>F18-D18</f>
        <v>16.240000000000002</v>
      </c>
      <c r="F18" s="72">
        <f>F17</f>
        <v>25.41</v>
      </c>
      <c r="G18" s="72">
        <f t="shared" ref="G18:G31" si="1">C18-E18</f>
        <v>3653.1200000000003</v>
      </c>
      <c r="K18" s="74"/>
      <c r="L18" s="74"/>
      <c r="M18" s="75"/>
      <c r="N18" s="75"/>
      <c r="O18" s="75"/>
      <c r="P18" s="76"/>
    </row>
    <row r="19" spans="1:16" x14ac:dyDescent="0.25">
      <c r="A19" s="70">
        <f>EDATE(A18,1)</f>
        <v>45078</v>
      </c>
      <c r="B19" s="71">
        <v>3</v>
      </c>
      <c r="C19" s="67">
        <f>G18</f>
        <v>3653.1200000000003</v>
      </c>
      <c r="D19" s="72">
        <f t="shared" si="0"/>
        <v>9.1300000000000008</v>
      </c>
      <c r="E19" s="72">
        <f>F19-D19</f>
        <v>16.28</v>
      </c>
      <c r="F19" s="72">
        <f t="shared" ref="F19:F31" si="2">F18</f>
        <v>25.41</v>
      </c>
      <c r="G19" s="72">
        <f t="shared" si="1"/>
        <v>3636.84</v>
      </c>
      <c r="K19" s="74"/>
      <c r="L19" s="74"/>
      <c r="M19" s="75"/>
      <c r="N19" s="75"/>
      <c r="O19" s="75"/>
      <c r="P19" s="76"/>
    </row>
    <row r="20" spans="1:16" x14ac:dyDescent="0.25">
      <c r="A20" s="70">
        <f t="shared" ref="A20:A31" si="3">EDATE(A19,1)</f>
        <v>45108</v>
      </c>
      <c r="B20" s="71">
        <v>4</v>
      </c>
      <c r="C20" s="67">
        <f t="shared" ref="C20:C31" si="4">G19</f>
        <v>3636.84</v>
      </c>
      <c r="D20" s="72">
        <f t="shared" si="0"/>
        <v>9.09</v>
      </c>
      <c r="E20" s="72">
        <f t="shared" ref="E20:E31" si="5">F20-D20</f>
        <v>16.32</v>
      </c>
      <c r="F20" s="72">
        <f t="shared" si="2"/>
        <v>25.41</v>
      </c>
      <c r="G20" s="72">
        <f t="shared" si="1"/>
        <v>3620.52</v>
      </c>
      <c r="K20" s="74"/>
      <c r="L20" s="74"/>
      <c r="M20" s="75"/>
      <c r="N20" s="75"/>
      <c r="O20" s="75"/>
      <c r="P20" s="76"/>
    </row>
    <row r="21" spans="1:16" x14ac:dyDescent="0.25">
      <c r="A21" s="70">
        <f t="shared" si="3"/>
        <v>45139</v>
      </c>
      <c r="B21" s="71">
        <v>5</v>
      </c>
      <c r="C21" s="67">
        <f t="shared" si="4"/>
        <v>3620.52</v>
      </c>
      <c r="D21" s="72">
        <f t="shared" si="0"/>
        <v>9.0500000000000007</v>
      </c>
      <c r="E21" s="72">
        <f t="shared" si="5"/>
        <v>16.36</v>
      </c>
      <c r="F21" s="72">
        <f t="shared" si="2"/>
        <v>25.41</v>
      </c>
      <c r="G21" s="72">
        <f t="shared" si="1"/>
        <v>3604.16</v>
      </c>
      <c r="K21" s="74"/>
      <c r="L21" s="74"/>
      <c r="M21" s="75"/>
      <c r="N21" s="75"/>
      <c r="O21" s="75"/>
      <c r="P21" s="76"/>
    </row>
    <row r="22" spans="1:16" x14ac:dyDescent="0.25">
      <c r="A22" s="70">
        <f t="shared" si="3"/>
        <v>45170</v>
      </c>
      <c r="B22" s="71">
        <v>6</v>
      </c>
      <c r="C22" s="67">
        <f t="shared" si="4"/>
        <v>3604.16</v>
      </c>
      <c r="D22" s="72">
        <f t="shared" si="0"/>
        <v>9.01</v>
      </c>
      <c r="E22" s="72">
        <f t="shared" si="5"/>
        <v>16.399999999999999</v>
      </c>
      <c r="F22" s="72">
        <f t="shared" si="2"/>
        <v>25.41</v>
      </c>
      <c r="G22" s="72">
        <f t="shared" si="1"/>
        <v>3587.7599999999998</v>
      </c>
      <c r="K22" s="74"/>
      <c r="L22" s="74"/>
      <c r="M22" s="75"/>
      <c r="N22" s="75"/>
      <c r="O22" s="75"/>
      <c r="P22" s="76"/>
    </row>
    <row r="23" spans="1:16" x14ac:dyDescent="0.25">
      <c r="A23" s="70">
        <f t="shared" si="3"/>
        <v>45200</v>
      </c>
      <c r="B23" s="71">
        <v>7</v>
      </c>
      <c r="C23" s="67">
        <f t="shared" si="4"/>
        <v>3587.7599999999998</v>
      </c>
      <c r="D23" s="72">
        <f t="shared" si="0"/>
        <v>8.9700000000000006</v>
      </c>
      <c r="E23" s="72">
        <f t="shared" si="5"/>
        <v>16.439999999999998</v>
      </c>
      <c r="F23" s="72">
        <f t="shared" si="2"/>
        <v>25.41</v>
      </c>
      <c r="G23" s="72">
        <f t="shared" si="1"/>
        <v>3571.3199999999997</v>
      </c>
      <c r="N23" s="75"/>
      <c r="O23" s="75"/>
      <c r="P23" s="76"/>
    </row>
    <row r="24" spans="1:16" x14ac:dyDescent="0.25">
      <c r="A24" s="70">
        <f>EDATE(A23,1)</f>
        <v>45231</v>
      </c>
      <c r="B24" s="71">
        <v>8</v>
      </c>
      <c r="C24" s="67">
        <f t="shared" si="4"/>
        <v>3571.3199999999997</v>
      </c>
      <c r="D24" s="72">
        <f t="shared" si="0"/>
        <v>8.93</v>
      </c>
      <c r="E24" s="72">
        <f t="shared" si="5"/>
        <v>16.48</v>
      </c>
      <c r="F24" s="72">
        <f t="shared" si="2"/>
        <v>25.41</v>
      </c>
      <c r="G24" s="72">
        <f t="shared" si="1"/>
        <v>3554.8399999999997</v>
      </c>
      <c r="N24" s="75"/>
      <c r="O24" s="75"/>
      <c r="P24" s="76"/>
    </row>
    <row r="25" spans="1:16" x14ac:dyDescent="0.25">
      <c r="A25" s="70">
        <f t="shared" si="3"/>
        <v>45261</v>
      </c>
      <c r="B25" s="71">
        <v>9</v>
      </c>
      <c r="C25" s="67">
        <f t="shared" si="4"/>
        <v>3554.8399999999997</v>
      </c>
      <c r="D25" s="72">
        <f t="shared" si="0"/>
        <v>8.89</v>
      </c>
      <c r="E25" s="72">
        <f t="shared" si="5"/>
        <v>16.52</v>
      </c>
      <c r="F25" s="72">
        <f t="shared" si="2"/>
        <v>25.41</v>
      </c>
      <c r="G25" s="72">
        <f t="shared" si="1"/>
        <v>3538.3199999999997</v>
      </c>
      <c r="N25" s="75"/>
      <c r="O25" s="75"/>
      <c r="P25" s="76"/>
    </row>
    <row r="26" spans="1:16" x14ac:dyDescent="0.25">
      <c r="A26" s="70">
        <f t="shared" si="3"/>
        <v>45292</v>
      </c>
      <c r="B26" s="71">
        <v>10</v>
      </c>
      <c r="C26" s="67">
        <f t="shared" si="4"/>
        <v>3538.3199999999997</v>
      </c>
      <c r="D26" s="72">
        <f t="shared" si="0"/>
        <v>8.85</v>
      </c>
      <c r="E26" s="72">
        <f t="shared" si="5"/>
        <v>16.560000000000002</v>
      </c>
      <c r="F26" s="72">
        <f t="shared" si="2"/>
        <v>25.41</v>
      </c>
      <c r="G26" s="72">
        <f t="shared" si="1"/>
        <v>3521.7599999999998</v>
      </c>
      <c r="N26" s="75"/>
      <c r="O26" s="75"/>
      <c r="P26" s="76"/>
    </row>
    <row r="27" spans="1:16" x14ac:dyDescent="0.25">
      <c r="A27" s="70">
        <f t="shared" si="3"/>
        <v>45323</v>
      </c>
      <c r="B27" s="71">
        <v>11</v>
      </c>
      <c r="C27" s="67">
        <f t="shared" si="4"/>
        <v>3521.7599999999998</v>
      </c>
      <c r="D27" s="72">
        <f t="shared" si="0"/>
        <v>8.8000000000000007</v>
      </c>
      <c r="E27" s="72">
        <f t="shared" si="5"/>
        <v>16.61</v>
      </c>
      <c r="F27" s="72">
        <f t="shared" si="2"/>
        <v>25.41</v>
      </c>
      <c r="G27" s="72">
        <f t="shared" si="1"/>
        <v>3505.1499999999996</v>
      </c>
    </row>
    <row r="28" spans="1:16" x14ac:dyDescent="0.25">
      <c r="A28" s="70">
        <f t="shared" si="3"/>
        <v>45352</v>
      </c>
      <c r="B28" s="71">
        <v>12</v>
      </c>
      <c r="C28" s="67">
        <f t="shared" si="4"/>
        <v>3505.1499999999996</v>
      </c>
      <c r="D28" s="72">
        <f t="shared" si="0"/>
        <v>8.76</v>
      </c>
      <c r="E28" s="72">
        <f t="shared" si="5"/>
        <v>16.649999999999999</v>
      </c>
      <c r="F28" s="72">
        <f t="shared" si="2"/>
        <v>25.41</v>
      </c>
      <c r="G28" s="72">
        <f t="shared" si="1"/>
        <v>3488.4999999999995</v>
      </c>
    </row>
    <row r="29" spans="1:16" x14ac:dyDescent="0.25">
      <c r="A29" s="70">
        <f t="shared" si="3"/>
        <v>45383</v>
      </c>
      <c r="B29" s="71">
        <v>13</v>
      </c>
      <c r="C29" s="67">
        <f t="shared" si="4"/>
        <v>3488.4999999999995</v>
      </c>
      <c r="D29" s="72">
        <f t="shared" si="0"/>
        <v>8.7200000000000006</v>
      </c>
      <c r="E29" s="72">
        <f t="shared" si="5"/>
        <v>16.689999999999998</v>
      </c>
      <c r="F29" s="72">
        <f t="shared" si="2"/>
        <v>25.41</v>
      </c>
      <c r="G29" s="72">
        <f t="shared" si="1"/>
        <v>3471.8099999999995</v>
      </c>
    </row>
    <row r="30" spans="1:16" x14ac:dyDescent="0.25">
      <c r="A30" s="70">
        <f t="shared" si="3"/>
        <v>45413</v>
      </c>
      <c r="B30" s="71">
        <v>14</v>
      </c>
      <c r="C30" s="67">
        <f t="shared" si="4"/>
        <v>3471.8099999999995</v>
      </c>
      <c r="D30" s="72">
        <f t="shared" si="0"/>
        <v>8.68</v>
      </c>
      <c r="E30" s="72">
        <f t="shared" si="5"/>
        <v>16.73</v>
      </c>
      <c r="F30" s="72">
        <f t="shared" si="2"/>
        <v>25.41</v>
      </c>
      <c r="G30" s="72">
        <f t="shared" si="1"/>
        <v>3455.0799999999995</v>
      </c>
    </row>
    <row r="31" spans="1:16" x14ac:dyDescent="0.25">
      <c r="A31" s="70">
        <f t="shared" si="3"/>
        <v>45444</v>
      </c>
      <c r="B31" s="71">
        <v>15</v>
      </c>
      <c r="C31" s="67">
        <f t="shared" si="4"/>
        <v>3455.0799999999995</v>
      </c>
      <c r="D31" s="72">
        <f t="shared" si="0"/>
        <v>8.64</v>
      </c>
      <c r="E31" s="72">
        <f t="shared" si="5"/>
        <v>16.77</v>
      </c>
      <c r="F31" s="72">
        <f t="shared" si="2"/>
        <v>25.41</v>
      </c>
      <c r="G31" s="72">
        <f t="shared" si="1"/>
        <v>3438.3099999999995</v>
      </c>
    </row>
    <row r="32" spans="1:16" x14ac:dyDescent="0.25">
      <c r="A32" s="70"/>
      <c r="B32" s="71"/>
      <c r="C32" s="67"/>
      <c r="D32" s="72"/>
      <c r="E32" s="72"/>
      <c r="F32" s="72"/>
      <c r="G32" s="72"/>
    </row>
    <row r="33" spans="1:7" x14ac:dyDescent="0.25">
      <c r="A33" s="70"/>
      <c r="B33" s="71"/>
      <c r="C33" s="67"/>
      <c r="D33" s="72"/>
      <c r="E33" s="72"/>
      <c r="F33" s="72"/>
      <c r="G33" s="72"/>
    </row>
    <row r="34" spans="1:7" x14ac:dyDescent="0.25">
      <c r="A34" s="70"/>
      <c r="B34" s="71"/>
      <c r="C34" s="67"/>
      <c r="D34" s="72"/>
      <c r="E34" s="72"/>
      <c r="F34" s="72"/>
      <c r="G34" s="72"/>
    </row>
    <row r="35" spans="1:7" x14ac:dyDescent="0.25">
      <c r="A35" s="70"/>
      <c r="B35" s="71"/>
      <c r="C35" s="67"/>
      <c r="D35" s="72"/>
      <c r="E35" s="72"/>
      <c r="F35" s="72"/>
      <c r="G35" s="72"/>
    </row>
    <row r="36" spans="1:7" x14ac:dyDescent="0.25">
      <c r="A36" s="70"/>
      <c r="B36" s="71"/>
      <c r="C36" s="67"/>
      <c r="D36" s="72"/>
      <c r="E36" s="72"/>
      <c r="F36" s="72"/>
      <c r="G36" s="72"/>
    </row>
    <row r="37" spans="1:7" x14ac:dyDescent="0.25">
      <c r="A37" s="70"/>
      <c r="B37" s="71"/>
      <c r="C37" s="67"/>
      <c r="D37" s="72"/>
      <c r="E37" s="72"/>
      <c r="F37" s="72"/>
      <c r="G37" s="72"/>
    </row>
    <row r="38" spans="1:7" x14ac:dyDescent="0.25">
      <c r="A38" s="70"/>
      <c r="B38" s="71"/>
      <c r="C38" s="67"/>
      <c r="D38" s="72"/>
      <c r="E38" s="72"/>
      <c r="F38" s="72"/>
      <c r="G38" s="72"/>
    </row>
    <row r="39" spans="1:7" x14ac:dyDescent="0.25">
      <c r="A39" s="70"/>
      <c r="B39" s="71"/>
      <c r="C39" s="67"/>
      <c r="D39" s="72"/>
      <c r="E39" s="72"/>
      <c r="F39" s="72"/>
      <c r="G39" s="72"/>
    </row>
    <row r="40" spans="1:7" x14ac:dyDescent="0.25">
      <c r="A40" s="70"/>
      <c r="B40" s="71"/>
      <c r="C40" s="67"/>
      <c r="D40" s="72"/>
      <c r="E40" s="72"/>
      <c r="F40" s="72"/>
      <c r="G40" s="72"/>
    </row>
    <row r="41" spans="1:7" x14ac:dyDescent="0.25">
      <c r="A41" s="70"/>
      <c r="B41" s="71"/>
      <c r="C41" s="67"/>
      <c r="D41" s="72"/>
      <c r="E41" s="72"/>
      <c r="F41" s="72"/>
      <c r="G41" s="72"/>
    </row>
    <row r="42" spans="1:7" x14ac:dyDescent="0.25">
      <c r="A42" s="70"/>
      <c r="B42" s="71"/>
      <c r="C42" s="67"/>
      <c r="D42" s="72"/>
      <c r="E42" s="72"/>
      <c r="F42" s="72"/>
      <c r="G42" s="72"/>
    </row>
    <row r="43" spans="1:7" x14ac:dyDescent="0.25">
      <c r="A43" s="70"/>
      <c r="B43" s="71"/>
      <c r="C43" s="67"/>
      <c r="D43" s="72"/>
      <c r="E43" s="72"/>
      <c r="F43" s="72"/>
      <c r="G43" s="72"/>
    </row>
    <row r="44" spans="1:7" x14ac:dyDescent="0.25">
      <c r="A44" s="70"/>
      <c r="B44" s="71"/>
      <c r="C44" s="67"/>
      <c r="D44" s="72"/>
      <c r="E44" s="72"/>
      <c r="F44" s="72"/>
      <c r="G44" s="72"/>
    </row>
    <row r="45" spans="1:7" x14ac:dyDescent="0.25">
      <c r="A45" s="70"/>
      <c r="B45" s="71"/>
      <c r="C45" s="67"/>
      <c r="D45" s="72"/>
      <c r="E45" s="72"/>
      <c r="F45" s="72"/>
      <c r="G45" s="72"/>
    </row>
    <row r="46" spans="1:7" x14ac:dyDescent="0.25">
      <c r="A46" s="70"/>
      <c r="B46" s="71"/>
      <c r="C46" s="67"/>
      <c r="D46" s="72"/>
      <c r="E46" s="72"/>
      <c r="F46" s="72"/>
      <c r="G46" s="72"/>
    </row>
    <row r="47" spans="1:7" x14ac:dyDescent="0.25">
      <c r="A47" s="70"/>
      <c r="B47" s="71"/>
      <c r="C47" s="67"/>
      <c r="D47" s="72"/>
      <c r="E47" s="72"/>
      <c r="F47" s="72"/>
      <c r="G47" s="72"/>
    </row>
    <row r="48" spans="1:7" x14ac:dyDescent="0.25">
      <c r="A48" s="70"/>
      <c r="B48" s="71"/>
      <c r="C48" s="67"/>
      <c r="D48" s="72"/>
      <c r="E48" s="72"/>
      <c r="F48" s="72"/>
      <c r="G48" s="72"/>
    </row>
    <row r="49" spans="1:7" x14ac:dyDescent="0.25">
      <c r="A49" s="70"/>
      <c r="B49" s="71"/>
      <c r="C49" s="67"/>
      <c r="D49" s="72"/>
      <c r="E49" s="72"/>
      <c r="F49" s="72"/>
      <c r="G49" s="72"/>
    </row>
    <row r="50" spans="1:7" x14ac:dyDescent="0.25">
      <c r="A50" s="70"/>
      <c r="B50" s="71"/>
      <c r="C50" s="67"/>
      <c r="D50" s="72"/>
      <c r="E50" s="72"/>
      <c r="F50" s="72"/>
      <c r="G50" s="72"/>
    </row>
    <row r="51" spans="1:7" x14ac:dyDescent="0.25">
      <c r="A51" s="70"/>
      <c r="B51" s="71"/>
      <c r="C51" s="67"/>
      <c r="D51" s="72"/>
      <c r="E51" s="72"/>
      <c r="F51" s="72"/>
      <c r="G51" s="72"/>
    </row>
    <row r="52" spans="1:7" x14ac:dyDescent="0.25">
      <c r="A52" s="70"/>
      <c r="B52" s="71"/>
      <c r="C52" s="67"/>
      <c r="D52" s="72"/>
      <c r="E52" s="72"/>
      <c r="F52" s="72"/>
      <c r="G52" s="72"/>
    </row>
    <row r="53" spans="1:7" x14ac:dyDescent="0.25">
      <c r="A53" s="70"/>
      <c r="B53" s="71"/>
      <c r="C53" s="67"/>
      <c r="D53" s="72"/>
      <c r="E53" s="72"/>
      <c r="F53" s="72"/>
      <c r="G53" s="72"/>
    </row>
    <row r="54" spans="1:7" x14ac:dyDescent="0.25">
      <c r="A54" s="70"/>
      <c r="B54" s="71"/>
      <c r="C54" s="67"/>
      <c r="D54" s="72"/>
      <c r="E54" s="72"/>
      <c r="F54" s="72"/>
      <c r="G54" s="72"/>
    </row>
    <row r="55" spans="1:7" x14ac:dyDescent="0.25">
      <c r="A55" s="70"/>
      <c r="B55" s="71"/>
      <c r="C55" s="67"/>
      <c r="D55" s="72"/>
      <c r="E55" s="72"/>
      <c r="F55" s="72"/>
      <c r="G55" s="72"/>
    </row>
    <row r="56" spans="1:7" x14ac:dyDescent="0.25">
      <c r="A56" s="70"/>
      <c r="B56" s="71"/>
      <c r="C56" s="67"/>
      <c r="D56" s="72"/>
      <c r="E56" s="72"/>
      <c r="F56" s="72"/>
      <c r="G56" s="72"/>
    </row>
    <row r="57" spans="1:7" x14ac:dyDescent="0.25">
      <c r="A57" s="70"/>
      <c r="B57" s="71"/>
      <c r="C57" s="67"/>
      <c r="D57" s="72"/>
      <c r="E57" s="72"/>
      <c r="F57" s="72"/>
      <c r="G57" s="72"/>
    </row>
    <row r="58" spans="1:7" x14ac:dyDescent="0.25">
      <c r="A58" s="70"/>
      <c r="B58" s="71"/>
      <c r="C58" s="67"/>
      <c r="D58" s="72"/>
      <c r="E58" s="72"/>
      <c r="F58" s="72"/>
      <c r="G58" s="72"/>
    </row>
    <row r="59" spans="1:7" x14ac:dyDescent="0.25">
      <c r="A59" s="70"/>
      <c r="B59" s="71"/>
      <c r="C59" s="67"/>
      <c r="D59" s="72"/>
      <c r="E59" s="72"/>
      <c r="F59" s="72"/>
      <c r="G59" s="72"/>
    </row>
    <row r="60" spans="1:7" x14ac:dyDescent="0.25">
      <c r="A60" s="70"/>
      <c r="B60" s="71"/>
      <c r="C60" s="67"/>
      <c r="D60" s="72"/>
      <c r="E60" s="72"/>
      <c r="F60" s="72"/>
      <c r="G60" s="72"/>
    </row>
    <row r="61" spans="1:7" x14ac:dyDescent="0.25">
      <c r="A61" s="70"/>
      <c r="B61" s="71"/>
      <c r="C61" s="67"/>
      <c r="D61" s="72"/>
      <c r="E61" s="72"/>
      <c r="F61" s="72"/>
      <c r="G61" s="72"/>
    </row>
    <row r="62" spans="1:7" x14ac:dyDescent="0.25">
      <c r="A62" s="70"/>
      <c r="B62" s="71"/>
      <c r="C62" s="67"/>
      <c r="D62" s="72"/>
      <c r="E62" s="72"/>
      <c r="F62" s="72"/>
      <c r="G62" s="72"/>
    </row>
    <row r="63" spans="1:7" x14ac:dyDescent="0.25">
      <c r="A63" s="70"/>
      <c r="B63" s="71"/>
      <c r="C63" s="67"/>
      <c r="D63" s="72"/>
      <c r="E63" s="72"/>
      <c r="F63" s="72"/>
      <c r="G63" s="72"/>
    </row>
    <row r="64" spans="1:7" x14ac:dyDescent="0.25">
      <c r="A64" s="70"/>
      <c r="B64" s="71"/>
      <c r="C64" s="67"/>
      <c r="D64" s="72"/>
      <c r="E64" s="72"/>
      <c r="F64" s="72"/>
      <c r="G64" s="72"/>
    </row>
    <row r="65" spans="1:7" x14ac:dyDescent="0.25">
      <c r="A65" s="70"/>
      <c r="B65" s="71"/>
      <c r="C65" s="67"/>
      <c r="D65" s="72"/>
      <c r="E65" s="72"/>
      <c r="F65" s="72"/>
      <c r="G65" s="72"/>
    </row>
    <row r="66" spans="1:7" x14ac:dyDescent="0.25">
      <c r="A66" s="70"/>
      <c r="B66" s="71"/>
      <c r="C66" s="67"/>
      <c r="D66" s="72"/>
      <c r="E66" s="72"/>
      <c r="F66" s="72"/>
      <c r="G66" s="72"/>
    </row>
    <row r="67" spans="1:7" x14ac:dyDescent="0.25">
      <c r="A67" s="70"/>
      <c r="B67" s="71"/>
      <c r="C67" s="67"/>
      <c r="D67" s="72"/>
      <c r="E67" s="72"/>
      <c r="F67" s="72"/>
      <c r="G67" s="72"/>
    </row>
    <row r="68" spans="1:7" x14ac:dyDescent="0.25">
      <c r="A68" s="70"/>
      <c r="B68" s="71"/>
      <c r="C68" s="67"/>
      <c r="D68" s="72"/>
      <c r="E68" s="72"/>
      <c r="F68" s="72"/>
      <c r="G68" s="72"/>
    </row>
    <row r="69" spans="1:7" x14ac:dyDescent="0.25">
      <c r="A69" s="70"/>
      <c r="B69" s="71"/>
      <c r="C69" s="67"/>
      <c r="D69" s="72"/>
      <c r="E69" s="72"/>
      <c r="F69" s="72"/>
      <c r="G69" s="72"/>
    </row>
    <row r="70" spans="1:7" x14ac:dyDescent="0.25">
      <c r="A70" s="70"/>
      <c r="B70" s="71"/>
      <c r="C70" s="67"/>
      <c r="D70" s="72"/>
      <c r="E70" s="72"/>
      <c r="F70" s="72"/>
      <c r="G70" s="72"/>
    </row>
    <row r="71" spans="1:7" x14ac:dyDescent="0.25">
      <c r="A71" s="70"/>
      <c r="B71" s="71"/>
      <c r="C71" s="67"/>
      <c r="D71" s="72"/>
      <c r="E71" s="72"/>
      <c r="F71" s="72"/>
      <c r="G71" s="72"/>
    </row>
    <row r="72" spans="1:7" x14ac:dyDescent="0.25">
      <c r="A72" s="70"/>
      <c r="B72" s="71"/>
      <c r="C72" s="67"/>
      <c r="D72" s="72"/>
      <c r="E72" s="72"/>
      <c r="F72" s="72"/>
      <c r="G72" s="72"/>
    </row>
    <row r="73" spans="1:7" x14ac:dyDescent="0.25">
      <c r="A73" s="70"/>
      <c r="B73" s="71"/>
      <c r="C73" s="67"/>
      <c r="D73" s="72"/>
      <c r="E73" s="72"/>
      <c r="F73" s="72"/>
      <c r="G73" s="72"/>
    </row>
    <row r="74" spans="1:7" x14ac:dyDescent="0.25">
      <c r="A74" s="70"/>
      <c r="B74" s="71"/>
      <c r="C74" s="67"/>
      <c r="D74" s="72"/>
      <c r="E74" s="72"/>
      <c r="F74" s="72"/>
      <c r="G74" s="72"/>
    </row>
    <row r="75" spans="1:7" x14ac:dyDescent="0.25">
      <c r="A75" s="70"/>
      <c r="B75" s="71"/>
      <c r="C75" s="67"/>
      <c r="D75" s="72"/>
      <c r="E75" s="72"/>
      <c r="F75" s="72"/>
      <c r="G75" s="72"/>
    </row>
    <row r="76" spans="1:7" x14ac:dyDescent="0.25">
      <c r="A76" s="70"/>
      <c r="B76" s="71"/>
      <c r="C76" s="67"/>
      <c r="D76" s="72"/>
      <c r="E76" s="72"/>
      <c r="F76" s="72"/>
      <c r="G76" s="72"/>
    </row>
    <row r="77" spans="1:7" x14ac:dyDescent="0.25">
      <c r="A77" s="70"/>
      <c r="B77" s="71"/>
      <c r="C77" s="67"/>
      <c r="D77" s="72"/>
      <c r="E77" s="72"/>
      <c r="F77" s="72"/>
      <c r="G77" s="72"/>
    </row>
    <row r="78" spans="1:7" x14ac:dyDescent="0.25">
      <c r="A78" s="70"/>
      <c r="B78" s="71"/>
      <c r="C78" s="67"/>
      <c r="D78" s="72"/>
      <c r="E78" s="72"/>
      <c r="F78" s="72"/>
      <c r="G78" s="72"/>
    </row>
    <row r="79" spans="1:7" x14ac:dyDescent="0.25">
      <c r="A79" s="70"/>
      <c r="B79" s="71"/>
      <c r="C79" s="67"/>
      <c r="D79" s="72"/>
      <c r="E79" s="72"/>
      <c r="F79" s="72"/>
      <c r="G79" s="72"/>
    </row>
    <row r="80" spans="1:7" x14ac:dyDescent="0.25">
      <c r="A80" s="70"/>
      <c r="B80" s="71"/>
      <c r="C80" s="67"/>
      <c r="D80" s="72"/>
      <c r="E80" s="72"/>
      <c r="F80" s="72"/>
      <c r="G80" s="72"/>
    </row>
    <row r="81" spans="1:7" x14ac:dyDescent="0.25">
      <c r="A81" s="70"/>
      <c r="B81" s="71"/>
      <c r="C81" s="67"/>
      <c r="D81" s="72"/>
      <c r="E81" s="72"/>
      <c r="F81" s="72"/>
      <c r="G81" s="72"/>
    </row>
    <row r="82" spans="1:7" x14ac:dyDescent="0.25">
      <c r="A82" s="70"/>
      <c r="B82" s="71"/>
      <c r="C82" s="67"/>
      <c r="D82" s="72"/>
      <c r="E82" s="72"/>
      <c r="F82" s="72"/>
      <c r="G82" s="72"/>
    </row>
    <row r="83" spans="1:7" x14ac:dyDescent="0.25">
      <c r="A83" s="70"/>
      <c r="B83" s="71"/>
      <c r="C83" s="67"/>
      <c r="D83" s="72"/>
      <c r="E83" s="72"/>
      <c r="F83" s="72"/>
      <c r="G83" s="72"/>
    </row>
    <row r="84" spans="1:7" x14ac:dyDescent="0.25">
      <c r="A84" s="70"/>
      <c r="B84" s="71"/>
      <c r="C84" s="67"/>
      <c r="D84" s="72"/>
      <c r="E84" s="72"/>
      <c r="F84" s="72"/>
      <c r="G84" s="72"/>
    </row>
    <row r="85" spans="1:7" x14ac:dyDescent="0.25">
      <c r="A85" s="70"/>
      <c r="B85" s="71"/>
      <c r="C85" s="67"/>
      <c r="D85" s="72"/>
      <c r="E85" s="72"/>
      <c r="F85" s="72"/>
      <c r="G85" s="72"/>
    </row>
    <row r="86" spans="1:7" x14ac:dyDescent="0.25">
      <c r="A86" s="70"/>
      <c r="B86" s="71"/>
      <c r="C86" s="67"/>
      <c r="D86" s="72"/>
      <c r="E86" s="72"/>
      <c r="F86" s="72"/>
      <c r="G86" s="72"/>
    </row>
    <row r="87" spans="1:7" x14ac:dyDescent="0.25">
      <c r="A87" s="70"/>
      <c r="B87" s="71"/>
      <c r="C87" s="67"/>
      <c r="D87" s="72"/>
      <c r="E87" s="72"/>
      <c r="F87" s="72"/>
      <c r="G87" s="72"/>
    </row>
    <row r="88" spans="1:7" x14ac:dyDescent="0.25">
      <c r="A88" s="70"/>
      <c r="B88" s="71"/>
      <c r="C88" s="67"/>
      <c r="D88" s="72"/>
      <c r="E88" s="72"/>
      <c r="F88" s="72"/>
      <c r="G88" s="72"/>
    </row>
    <row r="89" spans="1:7" x14ac:dyDescent="0.25">
      <c r="A89" s="70"/>
      <c r="B89" s="71"/>
      <c r="C89" s="67"/>
      <c r="D89" s="72"/>
      <c r="E89" s="72"/>
      <c r="F89" s="72"/>
      <c r="G89" s="72"/>
    </row>
    <row r="90" spans="1:7" x14ac:dyDescent="0.25">
      <c r="A90" s="70"/>
      <c r="B90" s="71"/>
      <c r="C90" s="67"/>
      <c r="D90" s="72"/>
      <c r="E90" s="72"/>
      <c r="F90" s="72"/>
      <c r="G90" s="72"/>
    </row>
    <row r="91" spans="1:7" x14ac:dyDescent="0.25">
      <c r="A91" s="70"/>
      <c r="B91" s="71"/>
      <c r="C91" s="67"/>
      <c r="D91" s="72"/>
      <c r="E91" s="72"/>
      <c r="F91" s="72"/>
      <c r="G91" s="72"/>
    </row>
    <row r="92" spans="1:7" x14ac:dyDescent="0.25">
      <c r="A92" s="70"/>
      <c r="B92" s="71"/>
      <c r="C92" s="67"/>
      <c r="D92" s="72"/>
      <c r="E92" s="72"/>
      <c r="F92" s="72"/>
      <c r="G92" s="72"/>
    </row>
    <row r="93" spans="1:7" x14ac:dyDescent="0.25">
      <c r="A93" s="70"/>
      <c r="B93" s="71"/>
      <c r="C93" s="67"/>
      <c r="D93" s="72"/>
      <c r="E93" s="72"/>
      <c r="F93" s="72"/>
      <c r="G93" s="72"/>
    </row>
    <row r="94" spans="1:7" x14ac:dyDescent="0.25">
      <c r="A94" s="70"/>
      <c r="B94" s="71"/>
      <c r="C94" s="67"/>
      <c r="D94" s="72"/>
      <c r="E94" s="72"/>
      <c r="F94" s="72"/>
      <c r="G94" s="72"/>
    </row>
    <row r="95" spans="1:7" x14ac:dyDescent="0.25">
      <c r="A95" s="70"/>
      <c r="B95" s="71"/>
      <c r="C95" s="67"/>
      <c r="D95" s="72"/>
      <c r="E95" s="72"/>
      <c r="F95" s="72"/>
      <c r="G95" s="72"/>
    </row>
    <row r="96" spans="1:7" x14ac:dyDescent="0.25">
      <c r="A96" s="70"/>
      <c r="B96" s="71"/>
      <c r="C96" s="67"/>
      <c r="D96" s="72"/>
      <c r="E96" s="72"/>
      <c r="F96" s="72"/>
      <c r="G96" s="72"/>
    </row>
    <row r="97" spans="1:7" x14ac:dyDescent="0.25">
      <c r="A97" s="70"/>
      <c r="B97" s="71"/>
      <c r="C97" s="67"/>
      <c r="D97" s="72"/>
      <c r="E97" s="72"/>
      <c r="F97" s="72"/>
      <c r="G97" s="72"/>
    </row>
    <row r="98" spans="1:7" x14ac:dyDescent="0.25">
      <c r="A98" s="70"/>
      <c r="B98" s="71"/>
      <c r="C98" s="67"/>
      <c r="D98" s="72"/>
      <c r="E98" s="72"/>
      <c r="F98" s="72"/>
      <c r="G98" s="72"/>
    </row>
    <row r="99" spans="1:7" x14ac:dyDescent="0.25">
      <c r="A99" s="70"/>
      <c r="B99" s="71"/>
      <c r="C99" s="67"/>
      <c r="D99" s="72"/>
      <c r="E99" s="72"/>
      <c r="F99" s="72"/>
      <c r="G99" s="72"/>
    </row>
    <row r="100" spans="1:7" x14ac:dyDescent="0.25">
      <c r="A100" s="70"/>
      <c r="B100" s="71"/>
      <c r="C100" s="67"/>
      <c r="D100" s="72"/>
      <c r="E100" s="72"/>
      <c r="F100" s="72"/>
      <c r="G100" s="72"/>
    </row>
    <row r="101" spans="1:7" x14ac:dyDescent="0.25">
      <c r="A101" s="70"/>
      <c r="B101" s="71"/>
      <c r="C101" s="67"/>
      <c r="D101" s="72"/>
      <c r="E101" s="72"/>
      <c r="F101" s="72"/>
      <c r="G101" s="72"/>
    </row>
    <row r="102" spans="1:7" x14ac:dyDescent="0.25">
      <c r="A102" s="70"/>
      <c r="B102" s="71"/>
      <c r="C102" s="67"/>
      <c r="D102" s="72"/>
      <c r="E102" s="72"/>
      <c r="F102" s="72"/>
      <c r="G102" s="72"/>
    </row>
    <row r="103" spans="1:7" x14ac:dyDescent="0.25">
      <c r="A103" s="70"/>
      <c r="B103" s="71"/>
      <c r="C103" s="67"/>
      <c r="D103" s="72"/>
      <c r="E103" s="72"/>
      <c r="F103" s="72"/>
      <c r="G103" s="72"/>
    </row>
    <row r="104" spans="1:7" x14ac:dyDescent="0.25">
      <c r="A104" s="70"/>
      <c r="B104" s="71"/>
      <c r="C104" s="67"/>
      <c r="D104" s="72"/>
      <c r="E104" s="72"/>
      <c r="F104" s="72"/>
      <c r="G104" s="72"/>
    </row>
    <row r="105" spans="1:7" x14ac:dyDescent="0.25">
      <c r="A105" s="70"/>
      <c r="B105" s="71"/>
      <c r="C105" s="67"/>
      <c r="D105" s="72"/>
      <c r="E105" s="72"/>
      <c r="F105" s="72"/>
      <c r="G105" s="72"/>
    </row>
    <row r="106" spans="1:7" x14ac:dyDescent="0.25">
      <c r="A106" s="70"/>
      <c r="B106" s="71"/>
      <c r="C106" s="67"/>
      <c r="D106" s="72"/>
      <c r="E106" s="72"/>
      <c r="F106" s="72"/>
      <c r="G106" s="72"/>
    </row>
    <row r="107" spans="1:7" x14ac:dyDescent="0.25">
      <c r="A107" s="70"/>
      <c r="B107" s="71"/>
      <c r="C107" s="67"/>
      <c r="D107" s="72"/>
      <c r="E107" s="72"/>
      <c r="F107" s="72"/>
      <c r="G107" s="72"/>
    </row>
    <row r="108" spans="1:7" x14ac:dyDescent="0.25">
      <c r="A108" s="70"/>
      <c r="B108" s="71"/>
      <c r="C108" s="67"/>
      <c r="D108" s="72"/>
      <c r="E108" s="72"/>
      <c r="F108" s="72"/>
      <c r="G108" s="72"/>
    </row>
    <row r="109" spans="1:7" x14ac:dyDescent="0.25">
      <c r="A109" s="70"/>
      <c r="B109" s="71"/>
      <c r="C109" s="67"/>
      <c r="D109" s="72"/>
      <c r="E109" s="72"/>
      <c r="F109" s="72"/>
      <c r="G109" s="72"/>
    </row>
    <row r="110" spans="1:7" x14ac:dyDescent="0.25">
      <c r="A110" s="70"/>
      <c r="B110" s="71"/>
      <c r="C110" s="67"/>
      <c r="D110" s="72"/>
      <c r="E110" s="72"/>
      <c r="F110" s="72"/>
      <c r="G110" s="72"/>
    </row>
    <row r="111" spans="1:7" x14ac:dyDescent="0.25">
      <c r="A111" s="70"/>
      <c r="B111" s="71"/>
      <c r="C111" s="67"/>
      <c r="D111" s="72"/>
      <c r="E111" s="72"/>
      <c r="F111" s="72"/>
      <c r="G111" s="72"/>
    </row>
    <row r="112" spans="1:7" x14ac:dyDescent="0.25">
      <c r="A112" s="70"/>
      <c r="B112" s="71"/>
      <c r="C112" s="67"/>
      <c r="D112" s="72"/>
      <c r="E112" s="72"/>
      <c r="F112" s="72"/>
      <c r="G112" s="72"/>
    </row>
    <row r="113" spans="1:7" x14ac:dyDescent="0.25">
      <c r="A113" s="70"/>
      <c r="B113" s="71"/>
      <c r="C113" s="67"/>
      <c r="D113" s="72"/>
      <c r="E113" s="72"/>
      <c r="F113" s="72"/>
      <c r="G113" s="72"/>
    </row>
    <row r="114" spans="1:7" x14ac:dyDescent="0.25">
      <c r="A114" s="70"/>
      <c r="B114" s="71"/>
      <c r="C114" s="67"/>
      <c r="D114" s="72"/>
      <c r="E114" s="72"/>
      <c r="F114" s="72"/>
      <c r="G114" s="72"/>
    </row>
    <row r="115" spans="1:7" x14ac:dyDescent="0.25">
      <c r="A115" s="70"/>
      <c r="B115" s="71"/>
      <c r="C115" s="67"/>
      <c r="D115" s="72"/>
      <c r="E115" s="72"/>
      <c r="F115" s="72"/>
      <c r="G115" s="72"/>
    </row>
    <row r="116" spans="1:7" x14ac:dyDescent="0.25">
      <c r="A116" s="70"/>
      <c r="B116" s="71"/>
      <c r="C116" s="67"/>
      <c r="D116" s="72"/>
      <c r="E116" s="72"/>
      <c r="F116" s="72"/>
      <c r="G116" s="72"/>
    </row>
    <row r="117" spans="1:7" x14ac:dyDescent="0.25">
      <c r="A117" s="70"/>
      <c r="B117" s="71"/>
      <c r="C117" s="67"/>
      <c r="D117" s="72"/>
      <c r="E117" s="72"/>
      <c r="F117" s="72"/>
      <c r="G117" s="72"/>
    </row>
    <row r="118" spans="1:7" x14ac:dyDescent="0.25">
      <c r="A118" s="70"/>
      <c r="B118" s="71"/>
      <c r="C118" s="67"/>
      <c r="D118" s="72"/>
      <c r="E118" s="72"/>
      <c r="F118" s="72"/>
      <c r="G118" s="72"/>
    </row>
    <row r="119" spans="1:7" x14ac:dyDescent="0.25">
      <c r="A119" s="70"/>
      <c r="B119" s="71"/>
      <c r="C119" s="67"/>
      <c r="D119" s="72"/>
      <c r="E119" s="72"/>
      <c r="F119" s="72"/>
      <c r="G119" s="72"/>
    </row>
    <row r="120" spans="1:7" x14ac:dyDescent="0.25">
      <c r="A120" s="70"/>
      <c r="B120" s="71"/>
      <c r="C120" s="67"/>
      <c r="D120" s="72"/>
      <c r="E120" s="72"/>
      <c r="F120" s="72"/>
      <c r="G120" s="72"/>
    </row>
    <row r="121" spans="1:7" x14ac:dyDescent="0.25">
      <c r="A121" s="70"/>
      <c r="B121" s="71"/>
      <c r="C121" s="67"/>
      <c r="D121" s="72"/>
      <c r="E121" s="72"/>
      <c r="F121" s="72"/>
      <c r="G121" s="72"/>
    </row>
    <row r="122" spans="1:7" x14ac:dyDescent="0.25">
      <c r="A122" s="70"/>
      <c r="B122" s="71"/>
      <c r="C122" s="67"/>
      <c r="D122" s="72"/>
      <c r="E122" s="72"/>
      <c r="F122" s="72"/>
      <c r="G122" s="72"/>
    </row>
    <row r="123" spans="1:7" x14ac:dyDescent="0.25">
      <c r="A123" s="70"/>
      <c r="B123" s="71"/>
      <c r="C123" s="67"/>
      <c r="D123" s="72"/>
      <c r="E123" s="72"/>
      <c r="F123" s="72"/>
      <c r="G123" s="72"/>
    </row>
    <row r="124" spans="1:7" x14ac:dyDescent="0.25">
      <c r="A124" s="70"/>
      <c r="B124" s="71"/>
      <c r="C124" s="67"/>
      <c r="D124" s="72"/>
      <c r="E124" s="72"/>
      <c r="F124" s="72"/>
      <c r="G124" s="72"/>
    </row>
    <row r="125" spans="1:7" x14ac:dyDescent="0.25">
      <c r="A125" s="70"/>
      <c r="B125" s="71"/>
      <c r="C125" s="67"/>
      <c r="D125" s="72"/>
      <c r="E125" s="72"/>
      <c r="F125" s="72"/>
      <c r="G125" s="72"/>
    </row>
    <row r="126" spans="1:7" x14ac:dyDescent="0.25">
      <c r="A126" s="70"/>
      <c r="B126" s="71"/>
      <c r="C126" s="67"/>
      <c r="D126" s="72"/>
      <c r="E126" s="72"/>
      <c r="F126" s="72"/>
      <c r="G126" s="72"/>
    </row>
    <row r="127" spans="1:7" x14ac:dyDescent="0.25">
      <c r="A127" s="70"/>
      <c r="B127" s="71"/>
      <c r="C127" s="67"/>
      <c r="D127" s="72"/>
      <c r="E127" s="72"/>
      <c r="F127" s="72"/>
      <c r="G127" s="72"/>
    </row>
    <row r="128" spans="1:7" x14ac:dyDescent="0.25">
      <c r="A128" s="70"/>
      <c r="B128" s="71"/>
      <c r="C128" s="67"/>
      <c r="D128" s="72"/>
      <c r="E128" s="72"/>
      <c r="F128" s="72"/>
      <c r="G128" s="72"/>
    </row>
    <row r="129" spans="1:7" x14ac:dyDescent="0.25">
      <c r="A129" s="70"/>
      <c r="B129" s="71"/>
      <c r="C129" s="67"/>
      <c r="D129" s="72"/>
      <c r="E129" s="72"/>
      <c r="F129" s="72"/>
      <c r="G129" s="72"/>
    </row>
    <row r="130" spans="1:7" x14ac:dyDescent="0.25">
      <c r="A130" s="70"/>
      <c r="B130" s="71"/>
      <c r="C130" s="67"/>
      <c r="D130" s="72"/>
      <c r="E130" s="72"/>
      <c r="F130" s="72"/>
      <c r="G130" s="72"/>
    </row>
    <row r="131" spans="1:7" x14ac:dyDescent="0.25">
      <c r="A131" s="70"/>
      <c r="B131" s="71"/>
      <c r="C131" s="67"/>
      <c r="D131" s="72"/>
      <c r="E131" s="72"/>
      <c r="F131" s="72"/>
      <c r="G131" s="72"/>
    </row>
    <row r="132" spans="1:7" x14ac:dyDescent="0.25">
      <c r="A132" s="70"/>
      <c r="B132" s="71"/>
      <c r="C132" s="67"/>
      <c r="D132" s="72"/>
      <c r="E132" s="72"/>
      <c r="F132" s="72"/>
      <c r="G132" s="72"/>
    </row>
    <row r="133" spans="1:7" x14ac:dyDescent="0.25">
      <c r="A133" s="70"/>
      <c r="B133" s="71"/>
      <c r="C133" s="67"/>
      <c r="D133" s="72"/>
      <c r="E133" s="72"/>
      <c r="F133" s="72"/>
      <c r="G133" s="72"/>
    </row>
    <row r="134" spans="1:7" x14ac:dyDescent="0.25">
      <c r="A134" s="70"/>
      <c r="B134" s="71"/>
      <c r="C134" s="67"/>
      <c r="D134" s="72"/>
      <c r="E134" s="72"/>
      <c r="F134" s="72"/>
      <c r="G134" s="72"/>
    </row>
    <row r="135" spans="1:7" x14ac:dyDescent="0.25">
      <c r="A135" s="70"/>
      <c r="B135" s="71"/>
      <c r="C135" s="67"/>
      <c r="D135" s="72"/>
      <c r="E135" s="72"/>
      <c r="F135" s="72"/>
      <c r="G135" s="72"/>
    </row>
    <row r="136" spans="1:7" x14ac:dyDescent="0.25">
      <c r="A136" s="70"/>
      <c r="B136" s="71"/>
      <c r="C136" s="67"/>
      <c r="D136" s="72"/>
      <c r="E136" s="72"/>
      <c r="F136" s="72"/>
      <c r="G136" s="72"/>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LongProperties xmlns="http://schemas.microsoft.com/office/2006/metadata/longProperties"/>
</file>

<file path=customXml/item3.xml><?xml version="1.0" encoding="utf-8"?>
<p:properties xmlns:p="http://schemas.microsoft.com/office/2006/metadata/properties" xmlns:xsi="http://www.w3.org/2001/XMLSchema-instance" xmlns:pc="http://schemas.microsoft.com/office/infopath/2007/PartnerControls">
  <documentManagement>
    <TaxCatchAll xmlns="d65e48b5-f38d-431e-9b4f-47403bf4583f" xsi:nil="true"/>
    <lcf76f155ced4ddcb4097134ff3c332f xmlns="a4634551-c501-4e5e-ac96-dde1e0c9b252">
      <Terms xmlns="http://schemas.microsoft.com/office/infopath/2007/PartnerControls"/>
    </lcf76f155ced4ddcb4097134ff3c332f>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40C1E66C1C12A5448E2DE15E59C4812C" ma:contentTypeVersion="15" ma:contentTypeDescription="Create a new document." ma:contentTypeScope="" ma:versionID="8ab4b5c6aa5512a04202afa12165e6e8">
  <xsd:schema xmlns:xsd="http://www.w3.org/2001/XMLSchema" xmlns:xs="http://www.w3.org/2001/XMLSchema" xmlns:p="http://schemas.microsoft.com/office/2006/metadata/properties" xmlns:ns2="a4634551-c501-4e5e-ac96-dde1e0c9b252" xmlns:ns3="4295b89e-2911-42f0-a767-8ca596d6842f" xmlns:ns4="d65e48b5-f38d-431e-9b4f-47403bf4583f" targetNamespace="http://schemas.microsoft.com/office/2006/metadata/properties" ma:root="true" ma:fieldsID="a48636d31ffc0dd2df70dae752fe868a" ns2:_="" ns3:_="" ns4:_="">
    <xsd:import namespace="a4634551-c501-4e5e-ac96-dde1e0c9b252"/>
    <xsd:import namespace="4295b89e-2911-42f0-a767-8ca596d6842f"/>
    <xsd:import namespace="d65e48b5-f38d-431e-9b4f-47403bf4583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GenerationTime" minOccurs="0"/>
                <xsd:element ref="ns2:MediaServiceEventHashCode" minOccurs="0"/>
                <xsd:element ref="ns2:MediaServiceDateTaken" minOccurs="0"/>
                <xsd:element ref="ns2:MediaServiceOCR" minOccurs="0"/>
                <xsd:element ref="ns2:MediaServiceLocation" minOccurs="0"/>
                <xsd:element ref="ns2:MediaServiceAutoKeyPoints" minOccurs="0"/>
                <xsd:element ref="ns2:MediaServiceKeyPoints" minOccurs="0"/>
                <xsd:element ref="ns2:lcf76f155ced4ddcb4097134ff3c332f" minOccurs="0"/>
                <xsd:element ref="ns4: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4634551-c501-4e5e-ac96-dde1e0c9b252"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DateTaken" ma:index="15" nillable="true" ma:displayName="MediaServiceDateTaken" ma:hidden="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9152c253-cc97-469a-b060-6a654a5fa3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4295b89e-2911-42f0-a767-8ca596d6842f"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d65e48b5-f38d-431e-9b4f-47403bf4583f" elementFormDefault="qualified">
    <xsd:import namespace="http://schemas.microsoft.com/office/2006/documentManagement/types"/>
    <xsd:import namespace="http://schemas.microsoft.com/office/infopath/2007/PartnerControls"/>
    <xsd:element name="TaxCatchAll" ma:index="22" nillable="true" ma:displayName="Taxonomy Catch All Column" ma:hidden="true" ma:list="{39f0a335-b720-4e26-a4a7-a217cccbf65c}" ma:internalName="TaxCatchAll" ma:showField="CatchAllData" ma:web="d65e48b5-f38d-431e-9b4f-47403bf4583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1A83B65-561B-4064-902D-7F25125357D4}">
  <ds:schemaRefs>
    <ds:schemaRef ds:uri="http://schemas.microsoft.com/sharepoint/v3/contenttype/forms"/>
  </ds:schemaRefs>
</ds:datastoreItem>
</file>

<file path=customXml/itemProps2.xml><?xml version="1.0" encoding="utf-8"?>
<ds:datastoreItem xmlns:ds="http://schemas.openxmlformats.org/officeDocument/2006/customXml" ds:itemID="{2EF27AF7-96C8-468D-BDEC-BF4FBC6A3E85}">
  <ds:schemaRefs>
    <ds:schemaRef ds:uri="http://schemas.microsoft.com/office/2006/metadata/longProperties"/>
  </ds:schemaRefs>
</ds:datastoreItem>
</file>

<file path=customXml/itemProps3.xml><?xml version="1.0" encoding="utf-8"?>
<ds:datastoreItem xmlns:ds="http://schemas.openxmlformats.org/officeDocument/2006/customXml" ds:itemID="{59BBD20D-3BE7-444E-B5AE-0481F25A5315}">
  <ds:schemaRefs>
    <ds:schemaRef ds:uri="http://schemas.microsoft.com/office/2006/documentManagement/types"/>
    <ds:schemaRef ds:uri="http://purl.org/dc/terms/"/>
    <ds:schemaRef ds:uri="d65e48b5-f38d-431e-9b4f-47403bf4583f"/>
    <ds:schemaRef ds:uri="a4634551-c501-4e5e-ac96-dde1e0c9b252"/>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4295b89e-2911-42f0-a767-8ca596d6842f"/>
    <ds:schemaRef ds:uri="http://www.w3.org/XML/1998/namespace"/>
    <ds:schemaRef ds:uri="http://purl.org/dc/dcmitype/"/>
  </ds:schemaRefs>
</ds:datastoreItem>
</file>

<file path=customXml/itemProps4.xml><?xml version="1.0" encoding="utf-8"?>
<ds:datastoreItem xmlns:ds="http://schemas.openxmlformats.org/officeDocument/2006/customXml" ds:itemID="{6AAC6409-8155-4342-9AB7-A7CD3D26888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4634551-c501-4e5e-ac96-dde1e0c9b252"/>
    <ds:schemaRef ds:uri="4295b89e-2911-42f0-a767-8ca596d6842f"/>
    <ds:schemaRef ds:uri="d65e48b5-f38d-431e-9b4f-47403bf4583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3</vt:i4>
      </vt:variant>
    </vt:vector>
  </HeadingPairs>
  <TitlesOfParts>
    <vt:vector size="3" baseType="lpstr">
      <vt:lpstr>Lisa 3</vt:lpstr>
      <vt:lpstr>Abitabel</vt:lpstr>
      <vt:lpstr>Annuiteetgraafik BIL_vähend</vt:lpstr>
    </vt:vector>
  </TitlesOfParts>
  <Company>Riigi Kinnisvara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RKAS</dc:creator>
  <cp:lastModifiedBy>Kristel Marksalu</cp:lastModifiedBy>
  <cp:lastPrinted>2010-12-22T22:08:13Z</cp:lastPrinted>
  <dcterms:created xsi:type="dcterms:W3CDTF">2009-11-20T06:24:07Z</dcterms:created>
  <dcterms:modified xsi:type="dcterms:W3CDTF">2023-04-20T11:44:54Z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aldkond">
    <vt:lpwstr>Normdokumendid</vt:lpwstr>
  </property>
  <property fmtid="{D5CDD505-2E9C-101B-9397-08002B2CF9AE}" pid="3" name="ContentType">
    <vt:lpwstr>Dokument</vt:lpwstr>
  </property>
  <property fmtid="{D5CDD505-2E9C-101B-9397-08002B2CF9AE}" pid="4" name="PROOV">
    <vt:lpwstr/>
  </property>
  <property fmtid="{D5CDD505-2E9C-101B-9397-08002B2CF9AE}" pid="5" name="PROOV2">
    <vt:lpwstr/>
  </property>
  <property fmtid="{D5CDD505-2E9C-101B-9397-08002B2CF9AE}" pid="6" name="ContentTypeId">
    <vt:lpwstr>0x01010040C1E66C1C12A5448E2DE15E59C4812C</vt:lpwstr>
  </property>
  <property fmtid="{D5CDD505-2E9C-101B-9397-08002B2CF9AE}" pid="7" name="MediaServiceImageTags">
    <vt:lpwstr/>
  </property>
</Properties>
</file>